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v\Desktop\"/>
    </mc:Choice>
  </mc:AlternateContent>
  <bookViews>
    <workbookView xWindow="0" yWindow="0" windowWidth="9435" windowHeight="8130" activeTab="4"/>
  </bookViews>
  <sheets>
    <sheet name="ПР1_З1" sheetId="1" r:id="rId1"/>
    <sheet name="ПР1_З2" sheetId="2" r:id="rId2"/>
    <sheet name="ПР2_З1" sheetId="3" r:id="rId3"/>
    <sheet name="ПР3" sheetId="4" r:id="rId4"/>
    <sheet name="ПР4"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5" l="1"/>
  <c r="G39" i="5"/>
  <c r="H39" i="5"/>
  <c r="E39" i="5"/>
  <c r="I39" i="5" s="1"/>
  <c r="H40" i="5"/>
  <c r="G40" i="5"/>
  <c r="F40" i="5"/>
  <c r="E40" i="5"/>
  <c r="I40" i="5" s="1"/>
  <c r="D40" i="5"/>
  <c r="D34" i="5"/>
  <c r="E38" i="5"/>
  <c r="F38" i="5"/>
  <c r="G38" i="5"/>
  <c r="H38" i="5"/>
  <c r="D38" i="5"/>
  <c r="E37" i="5"/>
  <c r="F37" i="5" s="1"/>
  <c r="I38" i="5"/>
  <c r="I36" i="5"/>
  <c r="F36" i="5"/>
  <c r="G36" i="5"/>
  <c r="H36" i="5" s="1"/>
  <c r="E36" i="5"/>
  <c r="D36" i="5"/>
  <c r="E32" i="5"/>
  <c r="F32" i="5"/>
  <c r="G32" i="5"/>
  <c r="H32" i="5"/>
  <c r="H34" i="5" s="1"/>
  <c r="D32" i="5"/>
  <c r="E34" i="5"/>
  <c r="F34" i="5"/>
  <c r="G34" i="5"/>
  <c r="I31" i="5"/>
  <c r="I32" i="5"/>
  <c r="I33" i="5"/>
  <c r="I30" i="5"/>
  <c r="E31" i="5"/>
  <c r="F31" i="5"/>
  <c r="G31" i="5"/>
  <c r="H31" i="5"/>
  <c r="D31" i="5"/>
  <c r="H30" i="5"/>
  <c r="G30" i="5"/>
  <c r="F30" i="5"/>
  <c r="E30" i="5"/>
  <c r="D30" i="5"/>
  <c r="R35" i="4"/>
  <c r="Q35" i="4"/>
  <c r="R34" i="4"/>
  <c r="Q34" i="4"/>
  <c r="R33" i="4"/>
  <c r="Q33" i="4"/>
  <c r="P33" i="4"/>
  <c r="R32" i="4"/>
  <c r="R31" i="4"/>
  <c r="Q31" i="4"/>
  <c r="P31" i="4"/>
  <c r="Q32" i="4"/>
  <c r="P32" i="4"/>
  <c r="C36" i="3"/>
  <c r="C35" i="3"/>
  <c r="D34" i="3"/>
  <c r="E34" i="3" s="1"/>
  <c r="E35" i="3" s="1"/>
  <c r="E36" i="3" s="1"/>
  <c r="C34" i="3"/>
  <c r="G37" i="5" l="1"/>
  <c r="H37" i="5" s="1"/>
  <c r="I34" i="5"/>
  <c r="D35" i="3"/>
  <c r="D36" i="3" s="1"/>
  <c r="D30" i="3"/>
  <c r="E30" i="3" s="1"/>
  <c r="D29" i="3"/>
  <c r="C30" i="3"/>
  <c r="C29" i="3"/>
  <c r="C33" i="3" s="1"/>
  <c r="E32" i="3"/>
  <c r="D32" i="3"/>
  <c r="C32" i="3"/>
  <c r="C31" i="3"/>
  <c r="D31" i="3" s="1"/>
  <c r="E31" i="3" s="1"/>
  <c r="I37" i="5" l="1"/>
  <c r="D33" i="3"/>
  <c r="E29" i="3"/>
  <c r="E33" i="3" s="1"/>
  <c r="I34" i="2"/>
  <c r="I35" i="2"/>
  <c r="I36" i="2"/>
  <c r="I37" i="2"/>
  <c r="I38" i="2"/>
  <c r="I39" i="2"/>
  <c r="I40" i="2"/>
  <c r="I41" i="2"/>
  <c r="I42" i="2"/>
  <c r="I33" i="2"/>
  <c r="H34" i="2"/>
  <c r="H35" i="2"/>
  <c r="H36" i="2"/>
  <c r="H37" i="2"/>
  <c r="H38" i="2"/>
  <c r="H39" i="2"/>
  <c r="H40" i="2"/>
  <c r="H41" i="2"/>
  <c r="H42" i="2"/>
  <c r="H33" i="2"/>
  <c r="G33" i="2"/>
  <c r="F33" i="2"/>
  <c r="F34" i="2"/>
  <c r="G34" i="2"/>
  <c r="F35" i="2"/>
  <c r="G35" i="2"/>
  <c r="F36" i="2"/>
  <c r="G36" i="2"/>
  <c r="F37" i="2"/>
  <c r="G37" i="2"/>
  <c r="F38" i="2"/>
  <c r="G38" i="2"/>
  <c r="F39" i="2"/>
  <c r="G39" i="2"/>
  <c r="F40" i="2"/>
  <c r="G40" i="2"/>
  <c r="F41" i="2"/>
  <c r="G41" i="2"/>
  <c r="F42" i="2"/>
  <c r="G42" i="2"/>
  <c r="E34" i="2"/>
  <c r="E35" i="2"/>
  <c r="E36" i="2"/>
  <c r="E37" i="2"/>
  <c r="E38" i="2"/>
  <c r="E39" i="2"/>
  <c r="E40" i="2"/>
  <c r="E41" i="2"/>
  <c r="E42" i="2"/>
  <c r="E33" i="2"/>
  <c r="D34" i="2"/>
  <c r="D35" i="2"/>
  <c r="D36" i="2"/>
  <c r="D37" i="2"/>
  <c r="D38" i="2"/>
  <c r="D39" i="2"/>
  <c r="D40" i="2"/>
  <c r="D41" i="2"/>
  <c r="D42" i="2"/>
  <c r="D33" i="2"/>
  <c r="E28" i="2"/>
  <c r="D20" i="2"/>
  <c r="E29" i="2" s="1"/>
  <c r="M5" i="1" l="1"/>
  <c r="M6" i="1"/>
  <c r="M7" i="1"/>
  <c r="M8" i="1"/>
  <c r="M9" i="1"/>
  <c r="M10" i="1"/>
  <c r="M11" i="1"/>
  <c r="M12" i="1"/>
  <c r="M13" i="1"/>
  <c r="M14" i="1"/>
  <c r="M15" i="1"/>
  <c r="M16" i="1"/>
  <c r="M17" i="1"/>
  <c r="K13" i="1"/>
  <c r="K14" i="1" s="1"/>
  <c r="K15" i="1" s="1"/>
  <c r="K16" i="1" s="1"/>
  <c r="K17" i="1" s="1"/>
  <c r="K12" i="1"/>
  <c r="L12" i="1"/>
  <c r="L13" i="1"/>
  <c r="L14" i="1"/>
  <c r="L15" i="1"/>
  <c r="L16" i="1"/>
  <c r="L17" i="1"/>
  <c r="N12" i="1"/>
  <c r="N13" i="1"/>
  <c r="N14" i="1"/>
  <c r="N15" i="1"/>
  <c r="N16" i="1"/>
  <c r="N17" i="1"/>
  <c r="J12" i="1"/>
  <c r="J13" i="1" s="1"/>
  <c r="J14" i="1" s="1"/>
  <c r="J15" i="1" s="1"/>
  <c r="J16" i="1" s="1"/>
  <c r="J17" i="1" s="1"/>
  <c r="N11" i="1" l="1"/>
  <c r="N6" i="1"/>
  <c r="N5" i="1"/>
  <c r="L11" i="1"/>
  <c r="L5" i="1"/>
  <c r="J6" i="1"/>
  <c r="J7" i="1" s="1"/>
  <c r="J8" i="1" s="1"/>
  <c r="J9" i="1" s="1"/>
  <c r="J10" i="1" s="1"/>
  <c r="J11" i="1" s="1"/>
  <c r="K5" i="1"/>
  <c r="K6" i="1"/>
  <c r="K7" i="1" s="1"/>
  <c r="K8" i="1" s="1"/>
  <c r="K9" i="1" s="1"/>
  <c r="K10" i="1" s="1"/>
  <c r="K11" i="1" s="1"/>
  <c r="E20" i="1"/>
  <c r="E19" i="1"/>
  <c r="E18" i="1"/>
  <c r="E21" i="1" s="1"/>
  <c r="N7" i="1" l="1"/>
  <c r="L7" i="1"/>
  <c r="L6" i="1"/>
  <c r="L8" i="1" l="1"/>
  <c r="N8" i="1"/>
  <c r="L9" i="1" l="1"/>
  <c r="N9" i="1"/>
  <c r="N10" i="1" l="1"/>
  <c r="L10" i="1"/>
</calcChain>
</file>

<file path=xl/sharedStrings.xml><?xml version="1.0" encoding="utf-8"?>
<sst xmlns="http://schemas.openxmlformats.org/spreadsheetml/2006/main" count="267" uniqueCount="180">
  <si>
    <t>Показатель</t>
  </si>
  <si>
    <t>Всего, руб.</t>
  </si>
  <si>
    <t>На единицу продукции, руб.</t>
  </si>
  <si>
    <t>Процент от продаж</t>
  </si>
  <si>
    <t>Выручка</t>
  </si>
  <si>
    <t xml:space="preserve">Переменные издержки </t>
  </si>
  <si>
    <t xml:space="preserve">Маржинальная прибыль </t>
  </si>
  <si>
    <t xml:space="preserve">Постоянные издержки </t>
  </si>
  <si>
    <t xml:space="preserve">Таблица 1 </t>
  </si>
  <si>
    <t xml:space="preserve">Исходные данные о прибыли и издержках компании A
</t>
  </si>
  <si>
    <t>TR</t>
  </si>
  <si>
    <t>VC</t>
  </si>
  <si>
    <t>MP</t>
  </si>
  <si>
    <t>FC</t>
  </si>
  <si>
    <t>EBIT</t>
  </si>
  <si>
    <t>№п/п</t>
  </si>
  <si>
    <t>Выпуск продукции, ед.</t>
  </si>
  <si>
    <t>BER</t>
  </si>
  <si>
    <t>Решение:</t>
  </si>
  <si>
    <t xml:space="preserve">Коэффициент маржинальной прибыли </t>
  </si>
  <si>
    <t>kMP</t>
  </si>
  <si>
    <t>Целевой объем продаж</t>
  </si>
  <si>
    <t>Запас финансовой прочности</t>
  </si>
  <si>
    <t>Q</t>
  </si>
  <si>
    <t>BER=FC/(TR-VC), гдеTR - цена единицы продукции, VC - переменные издержки на единицу продукции.</t>
  </si>
  <si>
    <t>Точка безубыточности, ед.</t>
  </si>
  <si>
    <t>kMP=MP/TR - показывает долю маржинальной прибыли в выручке организации</t>
  </si>
  <si>
    <t>Обозначение</t>
  </si>
  <si>
    <t>Расчет</t>
  </si>
  <si>
    <t>Значение</t>
  </si>
  <si>
    <t>ЗФП</t>
  </si>
  <si>
    <t>ЗФП Запас финансовой прочности - это разница между фактическим объемом продаж и объемом продаж, соответствующим точке безубыточности</t>
  </si>
  <si>
    <t>Прибыль до выплаты процентов и налогов</t>
  </si>
  <si>
    <t xml:space="preserve">S = (EBIT+FC)/MР. Целевой объем продаж – это объем продаж, соответствующий целевой прибыли ( прибыли до уплаты процентов и налога на прибыль) </t>
  </si>
  <si>
    <t>S</t>
  </si>
  <si>
    <t>(16000+64000)/40</t>
  </si>
  <si>
    <t>64000/(50-10)</t>
  </si>
  <si>
    <t>80000/100000</t>
  </si>
  <si>
    <t>2000-1600</t>
  </si>
  <si>
    <t>График точки безубыточности</t>
  </si>
  <si>
    <t>Выпуск продукции, ед. Q</t>
  </si>
  <si>
    <t>Постоянные издержки, тыс. руб.FC</t>
  </si>
  <si>
    <t>Переменные издержки, тыс.руб.,VC</t>
  </si>
  <si>
    <t>Выручка, тыс.руб. TR</t>
  </si>
  <si>
    <t>Полные затраты, тыс.руб.</t>
  </si>
  <si>
    <t xml:space="preserve">Таблица 2 </t>
  </si>
  <si>
    <t>Исходные данные о выручке и объеме выпуска компании</t>
  </si>
  <si>
    <t>№</t>
  </si>
  <si>
    <t>п/п</t>
  </si>
  <si>
    <t>Объем продаж, в тыс. шт.</t>
  </si>
  <si>
    <t>№ п/п</t>
  </si>
  <si>
    <t>Выручка от продажи, в тыс. руб.TR</t>
  </si>
  <si>
    <t>АVC1</t>
  </si>
  <si>
    <t>Переменные издержки по старой технологии</t>
  </si>
  <si>
    <t>Постоянные издержки по старой технологии</t>
  </si>
  <si>
    <t>FC1</t>
  </si>
  <si>
    <t>Переменные издержки по новой технологии</t>
  </si>
  <si>
    <t>АVC2</t>
  </si>
  <si>
    <t>Постоянные издержки по новой технологии</t>
  </si>
  <si>
    <t>FC2</t>
  </si>
  <si>
    <t>Точка безубыточности при старой технологии, ед.</t>
  </si>
  <si>
    <t>BER1</t>
  </si>
  <si>
    <t>200000/(200-160)</t>
  </si>
  <si>
    <t>Точка безубыточности при новой технологии, ед.</t>
  </si>
  <si>
    <t>480000/(200-120)</t>
  </si>
  <si>
    <t>BER2</t>
  </si>
  <si>
    <t>Вариабельность прибыли EBIT</t>
  </si>
  <si>
    <t>Полные затраты по старой технологии, тыс.руб.</t>
  </si>
  <si>
    <t xml:space="preserve">Выручка от продажи,  тыс. руб. </t>
  </si>
  <si>
    <t>Полные затраты по новой технологии, тыс.руб.</t>
  </si>
  <si>
    <t>EBIT1, тыс.руб.</t>
  </si>
  <si>
    <t>EBIT2, тыс.руб.</t>
  </si>
  <si>
    <t>DOL1</t>
  </si>
  <si>
    <t>DOL2</t>
  </si>
  <si>
    <t>Низкое значение коэффициента операционного рычага свидетельствует о преобладающей доле переменных расходов в совокупных расходах компании. Таким образом, прирост продаж будет оказывать более слабое влияние на прирост операционного дохода, однако таким компаниям необходимо генерировать более низкую выручку от реализации для покрытия постоянных расходов. При прочих равных условиях, такие компании являются более стабильными и менее чувствительными к изменению объема продаж.</t>
  </si>
  <si>
    <t>Высокое значение коэффициента операционного рычага говорит о преобладании постоянных расходов в структуре совокупных расходов компании. Такие компании получают более высокий прирост операционного дохода на каждую единицу прироста объема продаж, но и являются более чувствительными к его снижению.</t>
  </si>
  <si>
    <t>Важно помнить, что непосредственное сопоставление операционного рычага у компаний из разных отраслей является некорректным, поскольку отраслевая специфика в значительной мере определяет соотношение постоянных и переменных расходов.</t>
  </si>
  <si>
    <t>Расчет точки безубыточности показал, что при старой технологии она гораздо ниже, в том числе за счет относительно низких постоянных затратах. Но в то же время, выручка во всех случая выше при новой технологии.</t>
  </si>
  <si>
    <t xml:space="preserve">Исходные данные для расчета </t>
  </si>
  <si>
    <t>Показатели</t>
  </si>
  <si>
    <t>Варианты</t>
  </si>
  <si>
    <t>Прибыль до вычета процентов и налогов</t>
  </si>
  <si>
    <t>, тыс. руб.</t>
  </si>
  <si>
    <t>Инвестированный капитал, тыс. руб.</t>
  </si>
  <si>
    <t xml:space="preserve">Собственный капитал </t>
  </si>
  <si>
    <t>Количество акций (номинал 100 руб.), тыс. руб.</t>
  </si>
  <si>
    <t>Заемный капитал, тыс. руб.</t>
  </si>
  <si>
    <t>–</t>
  </si>
  <si>
    <t>Доля собственного капитала, %</t>
  </si>
  <si>
    <t>Доля заемного капитала, %</t>
  </si>
  <si>
    <t>Стоимость заемного капитала в бездолговом варианте структуры капитала, %</t>
  </si>
  <si>
    <t xml:space="preserve">Таблица 3 </t>
  </si>
  <si>
    <t>в соответствии с теориями структуры капитала компании</t>
  </si>
  <si>
    <t>Традиционная теория структуры капитала</t>
  </si>
  <si>
    <t>Стоимость собственного капитала, %</t>
  </si>
  <si>
    <t>Стоимость заемного капитала, %</t>
  </si>
  <si>
    <t>Современная теория структуры капитала</t>
  </si>
  <si>
    <t>Компромиссная теория структуры капитала</t>
  </si>
  <si>
    <t>Стоимость заемного капитала с учетом издержек банкротства, %</t>
  </si>
  <si>
    <t>Традиционная теория структуры капитала (налог на прибыль равен 0)</t>
  </si>
  <si>
    <t>Современная теория структуры капитала (налог на прибыль равен 0)</t>
  </si>
  <si>
    <t>Компромиссная теория структуры капитала (налог на прибыль равен 20 %)</t>
  </si>
  <si>
    <t xml:space="preserve">Средневзвешенная стоимость капитала, % </t>
  </si>
  <si>
    <t>Прибыль после вычета процентов и налогов, тыс. руб.</t>
  </si>
  <si>
    <t xml:space="preserve">Базовая прибыль, руб. </t>
  </si>
  <si>
    <t xml:space="preserve">Стоимость одной акции, руб. </t>
  </si>
  <si>
    <t>Доля собственного капитала</t>
  </si>
  <si>
    <t>Доля заемного капитала</t>
  </si>
  <si>
    <t xml:space="preserve">Компания A планирует изменить объемы выпуска продукции в следующем году. В таблице 2 представлен базовый прогнозный баланс компании A. Прогнозная выручка TR составляет 960 000 тыс. руб., а прогнозная чистая прибыль – 40 000 тыс. руб.
Необходимо оценить потребность в дополнительном финансировании относительного базового отчетного года при изменении следующих прогнозных параметров, представленных в таблице 3
</t>
  </si>
  <si>
    <t>Показатели прогнозного баланса, в тыс. руб.</t>
  </si>
  <si>
    <r>
      <t>Показатель</t>
    </r>
    <r>
      <rPr>
        <sz val="12"/>
        <color theme="1"/>
        <rFont val="Times New Roman"/>
        <family val="1"/>
        <charset val="204"/>
      </rPr>
      <t xml:space="preserve"> </t>
    </r>
  </si>
  <si>
    <t>Активы</t>
  </si>
  <si>
    <t xml:space="preserve">Внеоборотные активы </t>
  </si>
  <si>
    <t xml:space="preserve">Оборотные активы, </t>
  </si>
  <si>
    <t>в том числе:</t>
  </si>
  <si>
    <t>запасы</t>
  </si>
  <si>
    <t>дебиторская задолженность</t>
  </si>
  <si>
    <t>денежные средства</t>
  </si>
  <si>
    <t>Пассивы</t>
  </si>
  <si>
    <t>Собственный капитал</t>
  </si>
  <si>
    <t>Долгосрочные кредиты</t>
  </si>
  <si>
    <t>Краткосрочные займы</t>
  </si>
  <si>
    <t>Кредиторская задолженность</t>
  </si>
  <si>
    <t>Изменение прогнозных параметров</t>
  </si>
  <si>
    <t>Прогнозный параметр</t>
  </si>
  <si>
    <t>Увеличение длительности оборота дебиторской задолженности, дни</t>
  </si>
  <si>
    <t>Увеличение длительности оборота запасов, дни</t>
  </si>
  <si>
    <t>Увеличение длительности оборота кредиторской задолженности, дни</t>
  </si>
  <si>
    <t>Выплата дивидендов, %</t>
  </si>
  <si>
    <t>Увеличение выручки и чистой прибыли, %</t>
  </si>
  <si>
    <t>Значение показателя, тыс. руб.</t>
  </si>
  <si>
    <t>…</t>
  </si>
  <si>
    <t>Оборотные активы,</t>
  </si>
  <si>
    <r>
      <t xml:space="preserve">Прогнозная чистая прибыль компании </t>
    </r>
    <r>
      <rPr>
        <i/>
        <sz val="14"/>
        <color theme="1"/>
        <rFont val="Times New Roman"/>
        <family val="1"/>
        <charset val="204"/>
      </rPr>
      <t>A</t>
    </r>
    <r>
      <rPr>
        <sz val="14"/>
        <color theme="1"/>
        <rFont val="Times New Roman"/>
        <family val="1"/>
        <charset val="204"/>
      </rPr>
      <t xml:space="preserve"> – 960000 тыс. руб.</t>
    </r>
  </si>
  <si>
    <t>Прогнозная выручка – 40000 тыс. руб.</t>
  </si>
  <si>
    <t>Длительность оборота кредиторской задолженности, дн.</t>
  </si>
  <si>
    <t>прогноз</t>
  </si>
  <si>
    <t>изменение</t>
  </si>
  <si>
    <t>Среднегодовая величина КЗ*365/Себестоимость проданных товаров</t>
  </si>
  <si>
    <t>Длительность оборота запасов, дн</t>
  </si>
  <si>
    <t>Среднегодовая величина ЗАП*365/Себестоимость проданных товаров</t>
  </si>
  <si>
    <t>Длительность оборота дебиторской задолженности, дн.</t>
  </si>
  <si>
    <t>Среднегодовая величина ДЗ*365/Себестоимость проданных товаров</t>
  </si>
  <si>
    <t>изм ЗК</t>
  </si>
  <si>
    <t>Выплата дивидендов, тыс.руб.</t>
  </si>
  <si>
    <t>0,2*40000</t>
  </si>
  <si>
    <t>Чистая прибыль, тыс.руб.</t>
  </si>
  <si>
    <t>0,1*40000</t>
  </si>
  <si>
    <t>Значения</t>
  </si>
  <si>
    <t>Количество обыкновенных акций, шт.</t>
  </si>
  <si>
    <t>Номинальная стоимость акций, тыс. руб.</t>
  </si>
  <si>
    <t>Коэффициент дивидендных выплат, %</t>
  </si>
  <si>
    <t>Дивиденды на акцию, тыс. руб./акция</t>
  </si>
  <si>
    <t>Повышение дивидендов на акцию, начиная с 3-го года, %</t>
  </si>
  <si>
    <t>Гарантированный минимум дивидендов на акцию, тыс. руб./акция</t>
  </si>
  <si>
    <t>Экстра дивиденды, выплачиваемые в 1 и 4 годах, тыс. руб.</t>
  </si>
  <si>
    <t>Величина прибыли, направляемая на увеличение уставного капитала, в том числе:</t>
  </si>
  <si>
    <t>в 1-м году</t>
  </si>
  <si>
    <t>в 3-м году</t>
  </si>
  <si>
    <t>в 5-м году</t>
  </si>
  <si>
    <t>Год</t>
  </si>
  <si>
    <t>1-й</t>
  </si>
  <si>
    <t>2-й</t>
  </si>
  <si>
    <t>3-й</t>
  </si>
  <si>
    <t>4-й</t>
  </si>
  <si>
    <t>5-й</t>
  </si>
  <si>
    <t>Чистая прибыль, тыс. руб.</t>
  </si>
  <si>
    <t>Капитальные вложения, тыс. руб.</t>
  </si>
  <si>
    <t>1-й год</t>
  </si>
  <si>
    <t>2-й год</t>
  </si>
  <si>
    <t>3-й год</t>
  </si>
  <si>
    <t>4-й год</t>
  </si>
  <si>
    <t>5-й год</t>
  </si>
  <si>
    <t>Итого</t>
  </si>
  <si>
    <t>Методика постоянного процентного распределения прибыли</t>
  </si>
  <si>
    <t>Дивиденды всего, тыс. руб.</t>
  </si>
  <si>
    <t>Базовая прибыль, тыс. руб./акция</t>
  </si>
  <si>
    <t>Потребность во внешнем финансировании, тыс. руб.</t>
  </si>
  <si>
    <t xml:space="preserve">Дивидендное покрытие </t>
  </si>
  <si>
    <t>Методика фиксированных дивидендных выплат</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</si>
</sst>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sz val="14"/>
      <color theme="1"/>
      <name val="Times New Roman"/>
      <family val="1"/>
      <charset val="204"/>
    </font>
    <font>
      <b/>
      <sz val="10"/>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sz val="11"/>
      <color theme="1"/>
      <name val="Times New Roman"/>
      <family val="1"/>
      <charset val="204"/>
    </font>
    <font>
      <sz val="14"/>
      <color rgb="FF333333"/>
      <name val="Times New Roman"/>
      <family val="1"/>
      <charset val="204"/>
    </font>
    <font>
      <b/>
      <sz val="14"/>
      <color theme="1"/>
      <name val="Times New Roman"/>
      <family val="1"/>
      <charset val="204"/>
    </font>
    <font>
      <i/>
      <sz val="14"/>
      <color theme="1"/>
      <name val="Times New Roman"/>
      <family val="1"/>
      <charset val="204"/>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s>
  <cellStyleXfs count="1">
    <xf numFmtId="0" fontId="0" fillId="0" borderId="0"/>
  </cellStyleXfs>
  <cellXfs count="99">
    <xf numFmtId="0" fontId="0" fillId="0" borderId="0" xfId="0"/>
    <xf numFmtId="3" fontId="0" fillId="0" borderId="0" xfId="0" applyNumberFormat="1"/>
    <xf numFmtId="0" fontId="2" fillId="0" borderId="1" xfId="0" applyFont="1" applyBorder="1" applyAlignment="1">
      <alignment horizontal="center" vertical="center" wrapText="1"/>
    </xf>
    <xf numFmtId="0" fontId="3" fillId="0" borderId="1" xfId="0" applyFont="1" applyBorder="1" applyAlignment="1">
      <alignment horizontal="justify"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justify" vertical="center"/>
    </xf>
    <xf numFmtId="0" fontId="0" fillId="0" borderId="1" xfId="0" applyBorder="1" applyAlignment="1">
      <alignment horizontal="center" vertical="center"/>
    </xf>
    <xf numFmtId="0" fontId="3" fillId="0" borderId="1" xfId="0" applyFont="1" applyFill="1" applyBorder="1" applyAlignment="1">
      <alignment horizontal="justify" vertical="center" wrapText="1"/>
    </xf>
    <xf numFmtId="3" fontId="3" fillId="0" borderId="1"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wrapText="1"/>
    </xf>
    <xf numFmtId="0" fontId="0" fillId="0" borderId="1" xfId="0" applyBorder="1" applyAlignment="1">
      <alignment horizontal="center"/>
    </xf>
    <xf numFmtId="3" fontId="0" fillId="0" borderId="1" xfId="0" applyNumberFormat="1" applyBorder="1" applyAlignment="1">
      <alignment horizontal="center"/>
    </xf>
    <xf numFmtId="0" fontId="0" fillId="0" borderId="0" xfId="0" applyNumberFormat="1"/>
    <xf numFmtId="0" fontId="0" fillId="0" borderId="0" xfId="0" applyNumberFormat="1" applyAlignment="1">
      <alignment wrapText="1"/>
    </xf>
    <xf numFmtId="0" fontId="1" fillId="0" borderId="0" xfId="0" applyFont="1" applyAlignment="1">
      <alignment horizontal="right" vertical="center"/>
    </xf>
    <xf numFmtId="0" fontId="1" fillId="0" borderId="0" xfId="0" applyFont="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3" fontId="3" fillId="0" borderId="0" xfId="0" applyNumberFormat="1" applyFont="1" applyBorder="1" applyAlignment="1">
      <alignment horizontal="center" vertical="center" wrapText="1"/>
    </xf>
    <xf numFmtId="0" fontId="6" fillId="0" borderId="0" xfId="0" applyFont="1"/>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3" fillId="0" borderId="1" xfId="0" applyFont="1" applyBorder="1" applyAlignment="1">
      <alignment vertical="center" wrapText="1"/>
    </xf>
    <xf numFmtId="0" fontId="1" fillId="0" borderId="0" xfId="0" applyFont="1"/>
    <xf numFmtId="0" fontId="2" fillId="0" borderId="1" xfId="0" applyFont="1" applyFill="1" applyBorder="1" applyAlignment="1">
      <alignment horizontal="center" vertical="center" wrapText="1"/>
    </xf>
    <xf numFmtId="0" fontId="3" fillId="0" borderId="1" xfId="0" applyFont="1" applyBorder="1"/>
    <xf numFmtId="3" fontId="3" fillId="0" borderId="1" xfId="0" applyNumberFormat="1" applyFont="1" applyBorder="1"/>
    <xf numFmtId="0" fontId="3" fillId="0" borderId="1" xfId="0" applyFont="1" applyBorder="1" applyAlignment="1">
      <alignment horizontal="center" vertical="center"/>
    </xf>
    <xf numFmtId="4" fontId="0" fillId="0" borderId="1" xfId="0" applyNumberFormat="1" applyBorder="1"/>
    <xf numFmtId="0" fontId="4" fillId="0" borderId="7"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5" xfId="0" applyFont="1" applyBorder="1" applyAlignment="1">
      <alignment horizontal="justify" vertical="center" wrapText="1"/>
    </xf>
    <xf numFmtId="0" fontId="8" fillId="0" borderId="0" xfId="0" applyFont="1" applyAlignment="1">
      <alignment horizontal="justify" vertical="center"/>
    </xf>
    <xf numFmtId="0" fontId="4"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5" xfId="0" applyFont="1" applyBorder="1" applyAlignment="1">
      <alignment horizontal="justify" vertical="center" wrapText="1"/>
    </xf>
    <xf numFmtId="0" fontId="3"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right"/>
    </xf>
    <xf numFmtId="0" fontId="0" fillId="0" borderId="0" xfId="0" applyBorder="1" applyAlignment="1">
      <alignment horizontal="center" vertical="top" wrapText="1"/>
    </xf>
    <xf numFmtId="0" fontId="0" fillId="0" borderId="0" xfId="0" applyBorder="1" applyAlignment="1">
      <alignment horizontal="center" vertical="top"/>
    </xf>
    <xf numFmtId="0" fontId="1" fillId="0" borderId="0" xfId="0" applyFont="1" applyBorder="1" applyAlignment="1">
      <alignment horizontal="center" vertical="center" wrapText="1"/>
    </xf>
    <xf numFmtId="0" fontId="7" fillId="0" borderId="0" xfId="0" applyFont="1" applyAlignment="1">
      <alignment horizontal="left" vertical="center" wrapText="1"/>
    </xf>
    <xf numFmtId="0" fontId="1" fillId="0" borderId="0" xfId="0" applyFont="1" applyAlignment="1">
      <alignment horizont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3" fontId="5" fillId="0" borderId="7"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justify" vertical="center" wrapText="1"/>
    </xf>
    <xf numFmtId="0" fontId="1" fillId="0" borderId="0" xfId="0" applyFont="1" applyAlignment="1">
      <alignment horizontal="center" vertical="center"/>
    </xf>
    <xf numFmtId="3" fontId="5" fillId="2" borderId="7" xfId="0" applyNumberFormat="1" applyFont="1" applyFill="1" applyBorder="1" applyAlignment="1">
      <alignment horizontal="center" vertical="center" wrapText="1"/>
    </xf>
    <xf numFmtId="3"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1" fillId="0" borderId="12" xfId="0" applyFont="1" applyBorder="1" applyAlignment="1">
      <alignment horizontal="center" vertical="center" wrapText="1"/>
    </xf>
    <xf numFmtId="0" fontId="5" fillId="0" borderId="0" xfId="0" applyFont="1" applyBorder="1" applyAlignment="1">
      <alignment horizontal="justify" vertical="center" wrapText="1"/>
    </xf>
    <xf numFmtId="0" fontId="5"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4" fontId="0" fillId="0" borderId="0" xfId="0" applyNumberFormat="1" applyAlignment="1">
      <alignment horizontal="center" vertical="center"/>
    </xf>
    <xf numFmtId="0" fontId="0" fillId="0" borderId="1" xfId="0" applyBorder="1" applyAlignment="1">
      <alignment vertical="center"/>
    </xf>
    <xf numFmtId="0" fontId="5" fillId="0" borderId="1" xfId="0" applyFont="1" applyFill="1" applyBorder="1" applyAlignment="1">
      <alignment vertical="center" wrapText="1"/>
    </xf>
    <xf numFmtId="0" fontId="0" fillId="0" borderId="1" xfId="0" applyBorder="1" applyAlignment="1">
      <alignment vertical="center" wrapText="1"/>
    </xf>
    <xf numFmtId="3" fontId="0" fillId="0" borderId="1" xfId="0" applyNumberFormat="1" applyBorder="1" applyAlignment="1">
      <alignment vertical="center"/>
    </xf>
    <xf numFmtId="4" fontId="0" fillId="0" borderId="1" xfId="0" applyNumberFormat="1" applyBorder="1" applyAlignment="1">
      <alignment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1" fillId="0" borderId="0" xfId="0" applyFont="1" applyAlignment="1">
      <alignment horizontal="right" vertical="center" indent="5"/>
    </xf>
    <xf numFmtId="4" fontId="5" fillId="0" borderId="7" xfId="0" applyNumberFormat="1" applyFont="1" applyBorder="1" applyAlignment="1">
      <alignment horizontal="justify" vertical="center" wrapText="1"/>
    </xf>
  </cellXfs>
  <cellStyles count="1">
    <cellStyle name="Обычный" xfId="0" builtinId="0"/>
  </cellStyles>
  <dxfs count="6">
    <dxf>
      <numFmt numFmtId="0" formatCode="General"/>
    </dxf>
    <dxf>
      <numFmt numFmtId="0" formatCode="General"/>
    </dxf>
    <dxf>
      <numFmt numFmtId="0" formatCode="General"/>
    </dxf>
    <dxf>
      <numFmt numFmtId="3" formatCode="#,##0"/>
    </dxf>
    <dxf>
      <alignment horizontal="center" vertical="center"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График точки безубыточности</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scatterChart>
        <c:scatterStyle val="smoothMarker"/>
        <c:varyColors val="0"/>
        <c:ser>
          <c:idx val="0"/>
          <c:order val="0"/>
          <c:tx>
            <c:strRef>
              <c:f>ПР1_З1!$M$4</c:f>
              <c:strCache>
                <c:ptCount val="1"/>
                <c:pt idx="0">
                  <c:v>Полные затраты, тыс.руб.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ПР1_З1!$J$5:$J$17</c:f>
              <c:numCache>
                <c:formatCode>General</c:formatCode>
                <c:ptCount val="13"/>
                <c:pt idx="0">
                  <c:v>200</c:v>
                </c:pt>
                <c:pt idx="1">
                  <c:v>400</c:v>
                </c:pt>
                <c:pt idx="2">
                  <c:v>600</c:v>
                </c:pt>
                <c:pt idx="3">
                  <c:v>800</c:v>
                </c:pt>
                <c:pt idx="4">
                  <c:v>1000</c:v>
                </c:pt>
                <c:pt idx="5">
                  <c:v>1200</c:v>
                </c:pt>
                <c:pt idx="6">
                  <c:v>1400</c:v>
                </c:pt>
                <c:pt idx="7">
                  <c:v>1600</c:v>
                </c:pt>
                <c:pt idx="8">
                  <c:v>1800</c:v>
                </c:pt>
                <c:pt idx="9">
                  <c:v>2000</c:v>
                </c:pt>
                <c:pt idx="10">
                  <c:v>2200</c:v>
                </c:pt>
                <c:pt idx="11">
                  <c:v>2400</c:v>
                </c:pt>
                <c:pt idx="12">
                  <c:v>2600</c:v>
                </c:pt>
              </c:numCache>
            </c:numRef>
          </c:xVal>
          <c:yVal>
            <c:numRef>
              <c:f>ПР1_З1!$M$5:$M$17</c:f>
              <c:numCache>
                <c:formatCode>General</c:formatCode>
                <c:ptCount val="13"/>
                <c:pt idx="0">
                  <c:v>66</c:v>
                </c:pt>
                <c:pt idx="1">
                  <c:v>68</c:v>
                </c:pt>
                <c:pt idx="2">
                  <c:v>70</c:v>
                </c:pt>
                <c:pt idx="3">
                  <c:v>72</c:v>
                </c:pt>
                <c:pt idx="4">
                  <c:v>74</c:v>
                </c:pt>
                <c:pt idx="5">
                  <c:v>76</c:v>
                </c:pt>
                <c:pt idx="6">
                  <c:v>78</c:v>
                </c:pt>
                <c:pt idx="7">
                  <c:v>80</c:v>
                </c:pt>
                <c:pt idx="8">
                  <c:v>82</c:v>
                </c:pt>
                <c:pt idx="9">
                  <c:v>84</c:v>
                </c:pt>
                <c:pt idx="10">
                  <c:v>86</c:v>
                </c:pt>
                <c:pt idx="11">
                  <c:v>88</c:v>
                </c:pt>
                <c:pt idx="12">
                  <c:v>90</c:v>
                </c:pt>
              </c:numCache>
            </c:numRef>
          </c:yVal>
          <c:smooth val="1"/>
        </c:ser>
        <c:ser>
          <c:idx val="1"/>
          <c:order val="1"/>
          <c:tx>
            <c:strRef>
              <c:f>ПР1_З1!$N$4</c:f>
              <c:strCache>
                <c:ptCount val="1"/>
                <c:pt idx="0">
                  <c:v>Выручка, тыс.руб. TR</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ПР1_З1!$J$5:$J$17</c:f>
              <c:numCache>
                <c:formatCode>General</c:formatCode>
                <c:ptCount val="13"/>
                <c:pt idx="0">
                  <c:v>200</c:v>
                </c:pt>
                <c:pt idx="1">
                  <c:v>400</c:v>
                </c:pt>
                <c:pt idx="2">
                  <c:v>600</c:v>
                </c:pt>
                <c:pt idx="3">
                  <c:v>800</c:v>
                </c:pt>
                <c:pt idx="4">
                  <c:v>1000</c:v>
                </c:pt>
                <c:pt idx="5">
                  <c:v>1200</c:v>
                </c:pt>
                <c:pt idx="6">
                  <c:v>1400</c:v>
                </c:pt>
                <c:pt idx="7">
                  <c:v>1600</c:v>
                </c:pt>
                <c:pt idx="8">
                  <c:v>1800</c:v>
                </c:pt>
                <c:pt idx="9">
                  <c:v>2000</c:v>
                </c:pt>
                <c:pt idx="10">
                  <c:v>2200</c:v>
                </c:pt>
                <c:pt idx="11">
                  <c:v>2400</c:v>
                </c:pt>
                <c:pt idx="12">
                  <c:v>2600</c:v>
                </c:pt>
              </c:numCache>
            </c:numRef>
          </c:xVal>
          <c:yVal>
            <c:numRef>
              <c:f>ПР1_З1!$N$5:$N$17</c:f>
              <c:numCache>
                <c:formatCode>General</c:formatCode>
                <c:ptCount val="13"/>
                <c:pt idx="0">
                  <c:v>10</c:v>
                </c:pt>
                <c:pt idx="1">
                  <c:v>20</c:v>
                </c:pt>
                <c:pt idx="2">
                  <c:v>30</c:v>
                </c:pt>
                <c:pt idx="3">
                  <c:v>40</c:v>
                </c:pt>
                <c:pt idx="4">
                  <c:v>50</c:v>
                </c:pt>
                <c:pt idx="5">
                  <c:v>60</c:v>
                </c:pt>
                <c:pt idx="6">
                  <c:v>70</c:v>
                </c:pt>
                <c:pt idx="7">
                  <c:v>80</c:v>
                </c:pt>
                <c:pt idx="8">
                  <c:v>90</c:v>
                </c:pt>
                <c:pt idx="9">
                  <c:v>100</c:v>
                </c:pt>
                <c:pt idx="10">
                  <c:v>110</c:v>
                </c:pt>
                <c:pt idx="11">
                  <c:v>120</c:v>
                </c:pt>
                <c:pt idx="12">
                  <c:v>130</c:v>
                </c:pt>
              </c:numCache>
            </c:numRef>
          </c:yVal>
          <c:smooth val="1"/>
        </c:ser>
        <c:dLbls>
          <c:showLegendKey val="0"/>
          <c:showVal val="0"/>
          <c:showCatName val="0"/>
          <c:showSerName val="0"/>
          <c:showPercent val="0"/>
          <c:showBubbleSize val="0"/>
        </c:dLbls>
        <c:axId val="430661296"/>
        <c:axId val="430662080"/>
      </c:scatterChart>
      <c:valAx>
        <c:axId val="430661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30662080"/>
        <c:crosses val="autoZero"/>
        <c:crossBetween val="midCat"/>
      </c:valAx>
      <c:valAx>
        <c:axId val="430662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306612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18</xdr:row>
      <xdr:rowOff>23812</xdr:rowOff>
    </xdr:from>
    <xdr:to>
      <xdr:col>12</xdr:col>
      <xdr:colOff>1057275</xdr:colOff>
      <xdr:row>32</xdr:row>
      <xdr:rowOff>100012</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504825</xdr:colOff>
      <xdr:row>2</xdr:row>
      <xdr:rowOff>228600</xdr:rowOff>
    </xdr:to>
    <xdr:pic>
      <xdr:nvPicPr>
        <xdr:cNvPr id="2" name="Рисунок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476250"/>
          <a:ext cx="50482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1</xdr:col>
      <xdr:colOff>381000</xdr:colOff>
      <xdr:row>6</xdr:row>
      <xdr:rowOff>190500</xdr:rowOff>
    </xdr:to>
    <xdr:pic>
      <xdr:nvPicPr>
        <xdr:cNvPr id="3" name="Рисунок 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2343150"/>
          <a:ext cx="3810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16</xdr:row>
      <xdr:rowOff>0</xdr:rowOff>
    </xdr:from>
    <xdr:to>
      <xdr:col>0</xdr:col>
      <xdr:colOff>542925</xdr:colOff>
      <xdr:row>16</xdr:row>
      <xdr:rowOff>228600</xdr:rowOff>
    </xdr:to>
    <xdr:pic>
      <xdr:nvPicPr>
        <xdr:cNvPr id="4" name="Рисунок 3"/>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2496800"/>
          <a:ext cx="54292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Таблица1" displayName="Таблица1" ref="J4:N17" totalsRowShown="0" headerRowDxfId="5">
  <autoFilter ref="J4:N17"/>
  <tableColumns count="5">
    <tableColumn id="1" name="Выпуск продукции, ед. Q" dataDxfId="4">
      <calculatedColumnFormula>500+J4</calculatedColumnFormula>
    </tableColumn>
    <tableColumn id="2" name="Постоянные издержки, тыс. руб.FC" dataDxfId="3">
      <calculatedColumnFormula>C8</calculatedColumnFormula>
    </tableColumn>
    <tableColumn id="3" name="Переменные издержки, тыс.руб.,VC" dataDxfId="2">
      <calculatedColumnFormula>J5*$D$6/1000</calculatedColumnFormula>
    </tableColumn>
    <tableColumn id="5" name="Полные затраты, тыс.руб." dataDxfId="1">
      <calculatedColumnFormula>Таблица1[[#This Row],[Переменные издержки, тыс.руб.,VC]]+Таблица1[[#This Row],[Постоянные издержки, тыс. руб.FC]]</calculatedColumnFormula>
    </tableColumn>
    <tableColumn id="4" name="Выручка, тыс.руб. TR" dataDxfId="0">
      <calculatedColumnFormula>J5*$D$5/1000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workbookViewId="0">
      <selection activeCell="A13" sqref="A13:F13"/>
    </sheetView>
  </sheetViews>
  <sheetFormatPr defaultRowHeight="15" x14ac:dyDescent="0.25"/>
  <cols>
    <col min="1" max="1" width="7.140625" style="6" customWidth="1"/>
    <col min="2" max="2" width="34.42578125" customWidth="1"/>
    <col min="3" max="6" width="13.7109375" customWidth="1"/>
    <col min="10" max="14" width="17.5703125" customWidth="1"/>
    <col min="15" max="15" width="55.85546875" customWidth="1"/>
    <col min="16" max="18" width="3" customWidth="1"/>
    <col min="19" max="19" width="7.5703125" customWidth="1"/>
    <col min="20" max="20" width="11.85546875" customWidth="1"/>
    <col min="21" max="21" width="7.5703125" customWidth="1"/>
    <col min="22" max="22" width="4.85546875" customWidth="1"/>
    <col min="23" max="23" width="7.5703125" customWidth="1"/>
    <col min="24" max="24" width="4.85546875" customWidth="1"/>
    <col min="25" max="26" width="7.5703125" customWidth="1"/>
    <col min="27" max="27" width="11.85546875" bestFit="1" customWidth="1"/>
  </cols>
  <sheetData>
    <row r="1" spans="1:27" ht="18.75" x14ac:dyDescent="0.25">
      <c r="B1" s="7" t="s">
        <v>18</v>
      </c>
    </row>
    <row r="2" spans="1:27" x14ac:dyDescent="0.25">
      <c r="E2" s="50" t="s">
        <v>8</v>
      </c>
      <c r="F2" s="50"/>
    </row>
    <row r="3" spans="1:27" x14ac:dyDescent="0.25">
      <c r="A3" s="51" t="s">
        <v>9</v>
      </c>
      <c r="B3" s="52"/>
      <c r="C3" s="52"/>
      <c r="D3" s="52"/>
      <c r="E3" s="52"/>
    </row>
    <row r="4" spans="1:27" ht="30" customHeight="1" x14ac:dyDescent="0.25">
      <c r="A4" s="2" t="s">
        <v>15</v>
      </c>
      <c r="B4" s="2" t="s">
        <v>0</v>
      </c>
      <c r="C4" s="2" t="s">
        <v>1</v>
      </c>
      <c r="D4" s="2" t="s">
        <v>2</v>
      </c>
      <c r="E4" s="2" t="s">
        <v>3</v>
      </c>
      <c r="F4" s="2" t="s">
        <v>27</v>
      </c>
      <c r="J4" s="6" t="s">
        <v>40</v>
      </c>
      <c r="K4" s="13" t="s">
        <v>41</v>
      </c>
      <c r="L4" s="13" t="s">
        <v>42</v>
      </c>
      <c r="M4" s="13" t="s">
        <v>44</v>
      </c>
      <c r="N4" s="13" t="s">
        <v>43</v>
      </c>
    </row>
    <row r="5" spans="1:27" ht="15" customHeight="1" x14ac:dyDescent="0.25">
      <c r="A5" s="5">
        <v>1</v>
      </c>
      <c r="B5" s="3" t="s">
        <v>4</v>
      </c>
      <c r="C5" s="4">
        <v>100000</v>
      </c>
      <c r="D5" s="5">
        <v>50</v>
      </c>
      <c r="E5" s="5">
        <v>100</v>
      </c>
      <c r="F5" s="13" t="s">
        <v>10</v>
      </c>
      <c r="J5" s="6">
        <v>200</v>
      </c>
      <c r="K5" s="1">
        <f>C8/1000</f>
        <v>64</v>
      </c>
      <c r="L5">
        <f>J5*$D$6/1000</f>
        <v>2</v>
      </c>
      <c r="M5">
        <f>Таблица1[[#This Row],[Переменные издержки, тыс.руб.,VC]]+Таблица1[[#This Row],[Постоянные издержки, тыс. руб.FC]]</f>
        <v>66</v>
      </c>
      <c r="N5">
        <f t="shared" ref="N5:N11" si="0">J5*$D$5/1000</f>
        <v>10</v>
      </c>
    </row>
    <row r="6" spans="1:27" ht="15" customHeight="1" x14ac:dyDescent="0.25">
      <c r="A6" s="5">
        <v>2</v>
      </c>
      <c r="B6" s="3" t="s">
        <v>5</v>
      </c>
      <c r="C6" s="4">
        <v>20000</v>
      </c>
      <c r="D6" s="5">
        <v>10</v>
      </c>
      <c r="E6" s="5">
        <v>20</v>
      </c>
      <c r="F6" s="13" t="s">
        <v>11</v>
      </c>
      <c r="J6" s="6">
        <f>J5+200</f>
        <v>400</v>
      </c>
      <c r="K6" s="1">
        <f>K5</f>
        <v>64</v>
      </c>
      <c r="L6">
        <f t="shared" ref="L6:L10" si="1">J6*$D$6/1000</f>
        <v>4</v>
      </c>
      <c r="M6">
        <f>Таблица1[[#This Row],[Переменные издержки, тыс.руб.,VC]]+Таблица1[[#This Row],[Постоянные издержки, тыс. руб.FC]]</f>
        <v>68</v>
      </c>
      <c r="N6">
        <f t="shared" si="0"/>
        <v>20</v>
      </c>
    </row>
    <row r="7" spans="1:27" ht="15" customHeight="1" x14ac:dyDescent="0.25">
      <c r="A7" s="5">
        <v>3</v>
      </c>
      <c r="B7" s="3" t="s">
        <v>6</v>
      </c>
      <c r="C7" s="4">
        <v>80000</v>
      </c>
      <c r="D7" s="5">
        <v>40</v>
      </c>
      <c r="E7" s="5">
        <v>80</v>
      </c>
      <c r="F7" s="13" t="s">
        <v>12</v>
      </c>
      <c r="J7" s="6">
        <f t="shared" ref="J7:J17" si="2">J6+200</f>
        <v>600</v>
      </c>
      <c r="K7" s="1">
        <f t="shared" ref="K7:K11" si="3">K6</f>
        <v>64</v>
      </c>
      <c r="L7">
        <f t="shared" si="1"/>
        <v>6</v>
      </c>
      <c r="M7">
        <f>Таблица1[[#This Row],[Переменные издержки, тыс.руб.,VC]]+Таблица1[[#This Row],[Постоянные издержки, тыс. руб.FC]]</f>
        <v>70</v>
      </c>
      <c r="N7">
        <f t="shared" si="0"/>
        <v>30</v>
      </c>
    </row>
    <row r="8" spans="1:27" ht="15" customHeight="1" x14ac:dyDescent="0.25">
      <c r="A8" s="5">
        <v>4</v>
      </c>
      <c r="B8" s="3" t="s">
        <v>7</v>
      </c>
      <c r="C8" s="4">
        <v>64000</v>
      </c>
      <c r="D8" s="5"/>
      <c r="E8" s="5"/>
      <c r="F8" s="13" t="s">
        <v>13</v>
      </c>
      <c r="J8" s="6">
        <f t="shared" si="2"/>
        <v>800</v>
      </c>
      <c r="K8" s="1">
        <f t="shared" si="3"/>
        <v>64</v>
      </c>
      <c r="L8">
        <f t="shared" si="1"/>
        <v>8</v>
      </c>
      <c r="M8">
        <f>Таблица1[[#This Row],[Переменные издержки, тыс.руб.,VC]]+Таблица1[[#This Row],[Постоянные издержки, тыс. руб.FC]]</f>
        <v>72</v>
      </c>
      <c r="N8">
        <f t="shared" si="0"/>
        <v>40</v>
      </c>
    </row>
    <row r="9" spans="1:27" ht="25.5" x14ac:dyDescent="0.25">
      <c r="A9" s="5">
        <v>5</v>
      </c>
      <c r="B9" s="3" t="s">
        <v>32</v>
      </c>
      <c r="C9" s="4">
        <v>16000</v>
      </c>
      <c r="D9" s="5"/>
      <c r="E9" s="5"/>
      <c r="F9" s="13" t="s">
        <v>14</v>
      </c>
      <c r="J9" s="6">
        <f t="shared" si="2"/>
        <v>1000</v>
      </c>
      <c r="K9" s="1">
        <f t="shared" si="3"/>
        <v>64</v>
      </c>
      <c r="L9">
        <f t="shared" si="1"/>
        <v>10</v>
      </c>
      <c r="M9">
        <f>Таблица1[[#This Row],[Переменные издержки, тыс.руб.,VC]]+Таблица1[[#This Row],[Постоянные издержки, тыс. руб.FC]]</f>
        <v>74</v>
      </c>
      <c r="N9">
        <f t="shared" si="0"/>
        <v>50</v>
      </c>
    </row>
    <row r="10" spans="1:27" x14ac:dyDescent="0.25">
      <c r="A10" s="8">
        <v>6</v>
      </c>
      <c r="B10" s="9" t="s">
        <v>16</v>
      </c>
      <c r="C10" s="10">
        <v>2000</v>
      </c>
      <c r="D10" s="13"/>
      <c r="E10" s="13"/>
      <c r="F10" s="13" t="s">
        <v>23</v>
      </c>
      <c r="J10" s="6">
        <f t="shared" si="2"/>
        <v>1200</v>
      </c>
      <c r="K10" s="1">
        <f t="shared" si="3"/>
        <v>64</v>
      </c>
      <c r="L10">
        <f t="shared" si="1"/>
        <v>12</v>
      </c>
      <c r="M10">
        <f>Таблица1[[#This Row],[Переменные издержки, тыс.руб.,VC]]+Таблица1[[#This Row],[Постоянные издержки, тыс. руб.FC]]</f>
        <v>76</v>
      </c>
      <c r="N10">
        <f t="shared" si="0"/>
        <v>60</v>
      </c>
    </row>
    <row r="11" spans="1:27" x14ac:dyDescent="0.25">
      <c r="J11" s="6">
        <f t="shared" si="2"/>
        <v>1400</v>
      </c>
      <c r="K11" s="1">
        <f t="shared" si="3"/>
        <v>64</v>
      </c>
      <c r="L11">
        <f>J11*$D$6/1000</f>
        <v>14</v>
      </c>
      <c r="M11">
        <f>Таблица1[[#This Row],[Переменные издержки, тыс.руб.,VC]]+Таблица1[[#This Row],[Постоянные издержки, тыс. руб.FC]]</f>
        <v>78</v>
      </c>
      <c r="N11">
        <f t="shared" si="0"/>
        <v>70</v>
      </c>
    </row>
    <row r="12" spans="1:27" x14ac:dyDescent="0.25">
      <c r="J12" s="6">
        <f t="shared" si="2"/>
        <v>1600</v>
      </c>
      <c r="K12" s="1">
        <f>K11</f>
        <v>64</v>
      </c>
      <c r="L12" s="15">
        <f t="shared" ref="L12:L17" si="4">J12*$D$6/1000</f>
        <v>16</v>
      </c>
      <c r="M12" s="15">
        <f>Таблица1[[#This Row],[Переменные издержки, тыс.руб.,VC]]+Таблица1[[#This Row],[Постоянные издержки, тыс. руб.FC]]</f>
        <v>80</v>
      </c>
      <c r="N12" s="15">
        <f t="shared" ref="N12:N17" si="5">J12*$D$5/1000</f>
        <v>80</v>
      </c>
    </row>
    <row r="13" spans="1:27" s="12" customFormat="1" ht="45" customHeight="1" x14ac:dyDescent="0.25">
      <c r="A13" s="49" t="s">
        <v>24</v>
      </c>
      <c r="B13" s="49"/>
      <c r="C13" s="49"/>
      <c r="D13" s="49"/>
      <c r="E13" s="49"/>
      <c r="F13" s="49"/>
      <c r="J13" s="6">
        <f t="shared" si="2"/>
        <v>1800</v>
      </c>
      <c r="K13" s="1">
        <f t="shared" ref="K13:K17" si="6">K12</f>
        <v>64</v>
      </c>
      <c r="L13" s="16">
        <f t="shared" si="4"/>
        <v>18</v>
      </c>
      <c r="M13" s="16">
        <f>Таблица1[[#This Row],[Переменные издержки, тыс.руб.,VC]]+Таблица1[[#This Row],[Постоянные издержки, тыс. руб.FC]]</f>
        <v>82</v>
      </c>
      <c r="N13" s="16">
        <f t="shared" si="5"/>
        <v>90</v>
      </c>
    </row>
    <row r="14" spans="1:27" s="12" customFormat="1" ht="18.75" x14ac:dyDescent="0.25">
      <c r="A14" s="49" t="s">
        <v>26</v>
      </c>
      <c r="B14" s="49"/>
      <c r="C14" s="49"/>
      <c r="D14" s="49"/>
      <c r="E14" s="49"/>
      <c r="F14" s="49"/>
      <c r="J14" s="6">
        <f t="shared" si="2"/>
        <v>2000</v>
      </c>
      <c r="K14" s="1">
        <f t="shared" si="6"/>
        <v>64</v>
      </c>
      <c r="L14" s="15">
        <f t="shared" si="4"/>
        <v>20</v>
      </c>
      <c r="M14" s="15">
        <f>Таблица1[[#This Row],[Переменные издержки, тыс.руб.,VC]]+Таблица1[[#This Row],[Постоянные издержки, тыс. руб.FC]]</f>
        <v>84</v>
      </c>
      <c r="N14" s="15">
        <f t="shared" si="5"/>
        <v>100</v>
      </c>
      <c r="O14"/>
      <c r="P14"/>
      <c r="Q14"/>
      <c r="R14"/>
      <c r="S14"/>
      <c r="T14"/>
      <c r="U14"/>
      <c r="V14"/>
      <c r="W14"/>
      <c r="X14"/>
      <c r="Y14"/>
      <c r="Z14"/>
      <c r="AA14"/>
    </row>
    <row r="15" spans="1:27" s="12" customFormat="1" ht="18.75" x14ac:dyDescent="0.25">
      <c r="A15" s="49" t="s">
        <v>33</v>
      </c>
      <c r="B15" s="49"/>
      <c r="C15" s="49"/>
      <c r="D15" s="49"/>
      <c r="E15" s="49"/>
      <c r="F15" s="49"/>
      <c r="J15" s="6">
        <f t="shared" si="2"/>
        <v>2200</v>
      </c>
      <c r="K15" s="1">
        <f t="shared" si="6"/>
        <v>64</v>
      </c>
      <c r="L15" s="15">
        <f t="shared" si="4"/>
        <v>22</v>
      </c>
      <c r="M15" s="15">
        <f>Таблица1[[#This Row],[Переменные издержки, тыс.руб.,VC]]+Таблица1[[#This Row],[Постоянные издержки, тыс. руб.FC]]</f>
        <v>86</v>
      </c>
      <c r="N15" s="15">
        <f t="shared" si="5"/>
        <v>110</v>
      </c>
      <c r="O15"/>
      <c r="P15"/>
      <c r="Q15"/>
      <c r="R15"/>
      <c r="S15"/>
      <c r="T15"/>
      <c r="U15"/>
      <c r="V15"/>
      <c r="W15"/>
      <c r="X15"/>
      <c r="Y15"/>
      <c r="Z15"/>
      <c r="AA15"/>
    </row>
    <row r="16" spans="1:27" s="12" customFormat="1" ht="18.75" x14ac:dyDescent="0.25">
      <c r="A16" s="49" t="s">
        <v>31</v>
      </c>
      <c r="B16" s="49"/>
      <c r="C16" s="49"/>
      <c r="D16" s="49"/>
      <c r="E16" s="49"/>
      <c r="F16" s="49"/>
      <c r="J16" s="6">
        <f t="shared" si="2"/>
        <v>2400</v>
      </c>
      <c r="K16" s="1">
        <f t="shared" si="6"/>
        <v>64</v>
      </c>
      <c r="L16" s="15">
        <f t="shared" si="4"/>
        <v>24</v>
      </c>
      <c r="M16" s="15">
        <f>Таблица1[[#This Row],[Переменные издержки, тыс.руб.,VC]]+Таблица1[[#This Row],[Постоянные издержки, тыс. руб.FC]]</f>
        <v>88</v>
      </c>
      <c r="N16" s="15">
        <f t="shared" si="5"/>
        <v>120</v>
      </c>
      <c r="O16"/>
      <c r="P16"/>
      <c r="Q16"/>
      <c r="R16"/>
      <c r="S16"/>
      <c r="T16"/>
      <c r="U16"/>
      <c r="V16"/>
      <c r="W16"/>
      <c r="X16"/>
      <c r="Y16"/>
      <c r="Z16"/>
      <c r="AA16"/>
    </row>
    <row r="17" spans="1:14" ht="30.75" customHeight="1" x14ac:dyDescent="0.25">
      <c r="A17" s="2" t="s">
        <v>15</v>
      </c>
      <c r="B17" s="47" t="s">
        <v>0</v>
      </c>
      <c r="C17" s="48"/>
      <c r="D17" s="2" t="s">
        <v>28</v>
      </c>
      <c r="E17" s="2" t="s">
        <v>29</v>
      </c>
      <c r="F17" s="2" t="s">
        <v>27</v>
      </c>
      <c r="J17" s="6">
        <f t="shared" si="2"/>
        <v>2600</v>
      </c>
      <c r="K17" s="1">
        <f t="shared" si="6"/>
        <v>64</v>
      </c>
      <c r="L17" s="15">
        <f t="shared" si="4"/>
        <v>26</v>
      </c>
      <c r="M17" s="15">
        <f>Таблица1[[#This Row],[Переменные издержки, тыс.руб.,VC]]+Таблица1[[#This Row],[Постоянные издержки, тыс. руб.FC]]</f>
        <v>90</v>
      </c>
      <c r="N17" s="15">
        <f t="shared" si="5"/>
        <v>130</v>
      </c>
    </row>
    <row r="18" spans="1:14" ht="15" customHeight="1" x14ac:dyDescent="0.25">
      <c r="A18" s="8">
        <v>1</v>
      </c>
      <c r="B18" s="46" t="s">
        <v>25</v>
      </c>
      <c r="C18" s="46"/>
      <c r="D18" s="13" t="s">
        <v>36</v>
      </c>
      <c r="E18" s="13">
        <f>C8/(D5-D6)</f>
        <v>1600</v>
      </c>
      <c r="F18" s="13" t="s">
        <v>17</v>
      </c>
      <c r="J18" s="11"/>
      <c r="K18" s="15"/>
      <c r="L18" s="15"/>
      <c r="M18" s="15"/>
      <c r="N18" s="15"/>
    </row>
    <row r="19" spans="1:14" ht="15" customHeight="1" x14ac:dyDescent="0.25">
      <c r="A19" s="8">
        <v>2</v>
      </c>
      <c r="B19" s="46" t="s">
        <v>19</v>
      </c>
      <c r="C19" s="46"/>
      <c r="D19" s="13" t="s">
        <v>37</v>
      </c>
      <c r="E19" s="13">
        <f>C7/C5</f>
        <v>0.8</v>
      </c>
      <c r="F19" s="13" t="s">
        <v>20</v>
      </c>
      <c r="J19" s="11"/>
      <c r="K19" s="15"/>
      <c r="L19" s="15"/>
      <c r="M19" s="15"/>
      <c r="N19" s="15"/>
    </row>
    <row r="20" spans="1:14" ht="15" customHeight="1" x14ac:dyDescent="0.25">
      <c r="A20" s="8">
        <v>3</v>
      </c>
      <c r="B20" s="46" t="s">
        <v>21</v>
      </c>
      <c r="C20" s="46"/>
      <c r="D20" s="13" t="s">
        <v>35</v>
      </c>
      <c r="E20" s="13">
        <f>(C9+C8)/D7</f>
        <v>2000</v>
      </c>
      <c r="F20" s="13" t="s">
        <v>34</v>
      </c>
      <c r="J20" s="11"/>
      <c r="K20" s="15"/>
      <c r="L20" s="15"/>
      <c r="M20" s="15"/>
      <c r="N20" s="15"/>
    </row>
    <row r="21" spans="1:14" ht="15" customHeight="1" x14ac:dyDescent="0.25">
      <c r="A21" s="8">
        <v>4</v>
      </c>
      <c r="B21" s="46" t="s">
        <v>22</v>
      </c>
      <c r="C21" s="46"/>
      <c r="D21" s="13" t="s">
        <v>38</v>
      </c>
      <c r="E21" s="14">
        <f>C10-E18</f>
        <v>400</v>
      </c>
      <c r="F21" s="13" t="s">
        <v>30</v>
      </c>
      <c r="J21" s="11"/>
      <c r="K21" s="15"/>
      <c r="L21" s="15"/>
      <c r="M21" s="15"/>
      <c r="N21" s="15"/>
    </row>
    <row r="22" spans="1:14" x14ac:dyDescent="0.25">
      <c r="J22" s="11"/>
      <c r="K22" s="15"/>
      <c r="L22" s="15"/>
      <c r="M22" s="15"/>
      <c r="N22" s="15"/>
    </row>
    <row r="23" spans="1:14" x14ac:dyDescent="0.25">
      <c r="B23" t="s">
        <v>39</v>
      </c>
    </row>
    <row r="35" spans="1:4" x14ac:dyDescent="0.25">
      <c r="A35"/>
    </row>
    <row r="36" spans="1:4" x14ac:dyDescent="0.25">
      <c r="A36" s="11"/>
      <c r="B36" s="15"/>
      <c r="C36" s="15"/>
      <c r="D36" s="15"/>
    </row>
    <row r="37" spans="1:4" x14ac:dyDescent="0.25">
      <c r="A37" s="11"/>
      <c r="B37" s="15"/>
      <c r="C37" s="15"/>
      <c r="D37" s="15"/>
    </row>
    <row r="38" spans="1:4" x14ac:dyDescent="0.25">
      <c r="A38" s="11"/>
      <c r="B38" s="15"/>
      <c r="C38" s="15"/>
      <c r="D38" s="15"/>
    </row>
    <row r="39" spans="1:4" x14ac:dyDescent="0.25">
      <c r="A39" s="11"/>
      <c r="B39" s="15"/>
      <c r="C39" s="15"/>
      <c r="D39" s="15"/>
    </row>
    <row r="40" spans="1:4" x14ac:dyDescent="0.25">
      <c r="A40" s="11"/>
      <c r="B40" s="15"/>
      <c r="C40" s="15"/>
      <c r="D40" s="15"/>
    </row>
    <row r="41" spans="1:4" x14ac:dyDescent="0.25">
      <c r="A41" s="11"/>
      <c r="B41" s="15"/>
      <c r="C41" s="15"/>
      <c r="D41" s="15"/>
    </row>
    <row r="42" spans="1:4" x14ac:dyDescent="0.25">
      <c r="A42" s="11"/>
      <c r="B42" s="15"/>
      <c r="C42" s="15"/>
      <c r="D42" s="15"/>
    </row>
    <row r="43" spans="1:4" x14ac:dyDescent="0.25">
      <c r="A43" s="11"/>
      <c r="B43" s="15"/>
      <c r="C43" s="15"/>
      <c r="D43" s="15"/>
    </row>
    <row r="44" spans="1:4" x14ac:dyDescent="0.25">
      <c r="A44"/>
    </row>
    <row r="45" spans="1:4" x14ac:dyDescent="0.25">
      <c r="A45"/>
    </row>
    <row r="46" spans="1:4" x14ac:dyDescent="0.25">
      <c r="A46"/>
    </row>
    <row r="47" spans="1:4" x14ac:dyDescent="0.25">
      <c r="A47"/>
    </row>
    <row r="48" spans="1:4" x14ac:dyDescent="0.25">
      <c r="A48"/>
    </row>
    <row r="49" spans="1:1" x14ac:dyDescent="0.25">
      <c r="A49"/>
    </row>
    <row r="50" spans="1:1" x14ac:dyDescent="0.25">
      <c r="A50"/>
    </row>
    <row r="51" spans="1:1" x14ac:dyDescent="0.25">
      <c r="A51"/>
    </row>
    <row r="52" spans="1:1" x14ac:dyDescent="0.25">
      <c r="A52"/>
    </row>
  </sheetData>
  <mergeCells count="11">
    <mergeCell ref="B21:C21"/>
    <mergeCell ref="B17:C17"/>
    <mergeCell ref="A16:F16"/>
    <mergeCell ref="A15:F15"/>
    <mergeCell ref="E2:F2"/>
    <mergeCell ref="A3:E3"/>
    <mergeCell ref="A13:F13"/>
    <mergeCell ref="A14:F14"/>
    <mergeCell ref="B18:C18"/>
    <mergeCell ref="B19:C19"/>
    <mergeCell ref="B20:C20"/>
  </mergeCells>
  <pageMargins left="0.7" right="0.7" top="0.75" bottom="0.75" header="0.3" footer="0.3"/>
  <pageSetup paperSize="9"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opLeftCell="A43" workbookViewId="0">
      <selection activeCell="A31" sqref="A31:I47"/>
    </sheetView>
  </sheetViews>
  <sheetFormatPr defaultRowHeight="15" x14ac:dyDescent="0.25"/>
  <cols>
    <col min="1" max="1" width="6.42578125" customWidth="1"/>
    <col min="2" max="3" width="18.7109375" customWidth="1"/>
    <col min="4" max="4" width="18.5703125" customWidth="1"/>
    <col min="5" max="5" width="18.85546875" customWidth="1"/>
  </cols>
  <sheetData>
    <row r="1" spans="1:7" ht="18.75" x14ac:dyDescent="0.3">
      <c r="A1" s="25"/>
      <c r="B1" s="29" t="s">
        <v>18</v>
      </c>
      <c r="C1" s="25"/>
      <c r="D1" s="25"/>
      <c r="E1" s="25"/>
      <c r="F1" s="25"/>
      <c r="G1" s="25"/>
    </row>
    <row r="2" spans="1:7" x14ac:dyDescent="0.25">
      <c r="A2" s="25"/>
      <c r="B2" s="25"/>
      <c r="C2" s="25"/>
      <c r="D2" s="25"/>
      <c r="E2" s="25"/>
      <c r="F2" s="25"/>
      <c r="G2" s="25"/>
    </row>
    <row r="3" spans="1:7" ht="18.75" x14ac:dyDescent="0.25">
      <c r="A3" s="25"/>
      <c r="B3" s="25"/>
      <c r="C3" s="17" t="s">
        <v>45</v>
      </c>
      <c r="D3" s="25"/>
      <c r="E3" s="25"/>
      <c r="F3" s="25"/>
      <c r="G3" s="25"/>
    </row>
    <row r="4" spans="1:7" ht="42.75" customHeight="1" x14ac:dyDescent="0.25">
      <c r="A4" s="53" t="s">
        <v>46</v>
      </c>
      <c r="B4" s="53"/>
      <c r="C4" s="53"/>
      <c r="D4" s="25"/>
      <c r="E4" s="25"/>
      <c r="F4" s="25"/>
      <c r="G4" s="25"/>
    </row>
    <row r="5" spans="1:7" ht="78" customHeight="1" x14ac:dyDescent="0.25">
      <c r="A5" s="2" t="s">
        <v>50</v>
      </c>
      <c r="B5" s="2" t="s">
        <v>49</v>
      </c>
      <c r="C5" s="2" t="s">
        <v>51</v>
      </c>
      <c r="D5" s="25"/>
      <c r="E5" s="25"/>
      <c r="F5" s="25"/>
      <c r="G5" s="25"/>
    </row>
    <row r="6" spans="1:7" x14ac:dyDescent="0.25">
      <c r="A6" s="28">
        <v>1</v>
      </c>
      <c r="B6" s="5">
        <v>10</v>
      </c>
      <c r="C6" s="4">
        <v>2000</v>
      </c>
      <c r="D6" s="25"/>
      <c r="E6" s="25"/>
      <c r="F6" s="25"/>
      <c r="G6" s="25"/>
    </row>
    <row r="7" spans="1:7" x14ac:dyDescent="0.25">
      <c r="A7" s="28">
        <v>2</v>
      </c>
      <c r="B7" s="5">
        <v>20</v>
      </c>
      <c r="C7" s="4">
        <v>4000</v>
      </c>
      <c r="D7" s="25"/>
      <c r="E7" s="25"/>
      <c r="F7" s="25"/>
      <c r="G7" s="25"/>
    </row>
    <row r="8" spans="1:7" x14ac:dyDescent="0.25">
      <c r="A8" s="28">
        <v>3</v>
      </c>
      <c r="B8" s="5">
        <v>30</v>
      </c>
      <c r="C8" s="4">
        <v>6000</v>
      </c>
      <c r="D8" s="25"/>
      <c r="E8" s="25"/>
      <c r="F8" s="25"/>
      <c r="G8" s="25"/>
    </row>
    <row r="9" spans="1:7" x14ac:dyDescent="0.25">
      <c r="A9" s="28">
        <v>4</v>
      </c>
      <c r="B9" s="5">
        <v>40</v>
      </c>
      <c r="C9" s="4">
        <v>8000</v>
      </c>
      <c r="D9" s="25"/>
      <c r="E9" s="25"/>
      <c r="F9" s="25"/>
      <c r="G9" s="25"/>
    </row>
    <row r="10" spans="1:7" x14ac:dyDescent="0.25">
      <c r="A10" s="28">
        <v>5</v>
      </c>
      <c r="B10" s="5">
        <v>50</v>
      </c>
      <c r="C10" s="4">
        <v>10000</v>
      </c>
      <c r="D10" s="25"/>
      <c r="E10" s="25"/>
      <c r="F10" s="25"/>
      <c r="G10" s="25"/>
    </row>
    <row r="11" spans="1:7" x14ac:dyDescent="0.25">
      <c r="A11" s="28">
        <v>6</v>
      </c>
      <c r="B11" s="5">
        <v>60</v>
      </c>
      <c r="C11" s="4">
        <v>12000</v>
      </c>
      <c r="D11" s="25"/>
      <c r="E11" s="25"/>
      <c r="F11" s="25"/>
      <c r="G11" s="25"/>
    </row>
    <row r="12" spans="1:7" x14ac:dyDescent="0.25">
      <c r="A12" s="28">
        <v>7</v>
      </c>
      <c r="B12" s="5">
        <v>70</v>
      </c>
      <c r="C12" s="4">
        <v>14000</v>
      </c>
      <c r="D12" s="25"/>
      <c r="E12" s="25"/>
      <c r="F12" s="25"/>
      <c r="G12" s="25"/>
    </row>
    <row r="13" spans="1:7" x14ac:dyDescent="0.25">
      <c r="A13" s="28">
        <v>8</v>
      </c>
      <c r="B13" s="5">
        <v>80</v>
      </c>
      <c r="C13" s="4">
        <v>16000</v>
      </c>
      <c r="D13" s="25"/>
      <c r="E13" s="25"/>
      <c r="F13" s="25"/>
      <c r="G13" s="25"/>
    </row>
    <row r="14" spans="1:7" x14ac:dyDescent="0.25">
      <c r="A14" s="28">
        <v>9</v>
      </c>
      <c r="B14" s="5">
        <v>90</v>
      </c>
      <c r="C14" s="4">
        <v>18000</v>
      </c>
      <c r="D14" s="25"/>
      <c r="E14" s="25"/>
      <c r="F14" s="25"/>
      <c r="G14" s="25"/>
    </row>
    <row r="15" spans="1:7" x14ac:dyDescent="0.25">
      <c r="A15" s="28">
        <v>10</v>
      </c>
      <c r="B15" s="5">
        <v>100</v>
      </c>
      <c r="C15" s="4">
        <v>20000</v>
      </c>
      <c r="D15" s="25"/>
      <c r="E15" s="25"/>
      <c r="F15" s="25"/>
      <c r="G15" s="25"/>
    </row>
    <row r="16" spans="1:7" x14ac:dyDescent="0.25">
      <c r="A16" s="25"/>
      <c r="B16" s="25"/>
      <c r="C16" s="25"/>
      <c r="D16" s="25"/>
      <c r="E16" s="25"/>
      <c r="F16" s="25"/>
      <c r="G16" s="25"/>
    </row>
    <row r="17" spans="1:9" ht="25.5" x14ac:dyDescent="0.25">
      <c r="A17" s="2" t="s">
        <v>15</v>
      </c>
      <c r="B17" s="2" t="s">
        <v>0</v>
      </c>
      <c r="C17" s="2" t="s">
        <v>1</v>
      </c>
      <c r="D17" s="2" t="s">
        <v>2</v>
      </c>
      <c r="E17" s="2" t="s">
        <v>27</v>
      </c>
      <c r="F17" s="25"/>
      <c r="G17" s="25"/>
    </row>
    <row r="18" spans="1:9" x14ac:dyDescent="0.25">
      <c r="A18" s="5">
        <v>1</v>
      </c>
      <c r="B18" s="3" t="s">
        <v>4</v>
      </c>
      <c r="C18" s="4"/>
      <c r="D18" s="5">
        <v>200</v>
      </c>
      <c r="E18" s="26" t="s">
        <v>10</v>
      </c>
      <c r="F18" s="25"/>
      <c r="G18" s="25"/>
    </row>
    <row r="19" spans="1:9" ht="38.25" x14ac:dyDescent="0.25">
      <c r="A19" s="5">
        <v>2</v>
      </c>
      <c r="B19" s="3" t="s">
        <v>53</v>
      </c>
      <c r="C19" s="4"/>
      <c r="D19" s="5">
        <v>160</v>
      </c>
      <c r="E19" s="26" t="s">
        <v>52</v>
      </c>
      <c r="F19" s="25"/>
      <c r="G19" s="25"/>
    </row>
    <row r="20" spans="1:9" ht="38.25" x14ac:dyDescent="0.25">
      <c r="A20" s="5">
        <v>3</v>
      </c>
      <c r="B20" s="3" t="s">
        <v>56</v>
      </c>
      <c r="C20" s="4"/>
      <c r="D20" s="5">
        <f>D19-40</f>
        <v>120</v>
      </c>
      <c r="E20" s="26" t="s">
        <v>57</v>
      </c>
      <c r="F20" s="25"/>
      <c r="G20" s="25"/>
    </row>
    <row r="21" spans="1:9" ht="25.5" x14ac:dyDescent="0.25">
      <c r="A21" s="5">
        <v>4</v>
      </c>
      <c r="B21" s="3" t="s">
        <v>6</v>
      </c>
      <c r="C21" s="4"/>
      <c r="D21" s="5"/>
      <c r="E21" s="26" t="s">
        <v>12</v>
      </c>
      <c r="F21" s="25"/>
      <c r="G21" s="25"/>
    </row>
    <row r="22" spans="1:9" ht="38.25" x14ac:dyDescent="0.25">
      <c r="A22" s="5">
        <v>5</v>
      </c>
      <c r="B22" s="3" t="s">
        <v>54</v>
      </c>
      <c r="C22" s="4">
        <v>200000</v>
      </c>
      <c r="D22" s="5"/>
      <c r="E22" s="26" t="s">
        <v>55</v>
      </c>
      <c r="F22" s="25"/>
      <c r="G22" s="25"/>
    </row>
    <row r="23" spans="1:9" ht="38.25" x14ac:dyDescent="0.25">
      <c r="A23" s="5">
        <v>6</v>
      </c>
      <c r="B23" s="3" t="s">
        <v>58</v>
      </c>
      <c r="C23" s="4">
        <v>480000</v>
      </c>
      <c r="D23" s="5"/>
      <c r="E23" s="26" t="s">
        <v>59</v>
      </c>
      <c r="F23" s="25"/>
      <c r="G23" s="25"/>
    </row>
    <row r="24" spans="1:9" x14ac:dyDescent="0.25">
      <c r="A24" s="22"/>
      <c r="B24" s="23"/>
      <c r="C24" s="24"/>
      <c r="D24" s="22"/>
      <c r="E24" s="27"/>
      <c r="F24" s="25"/>
      <c r="G24" s="25"/>
    </row>
    <row r="25" spans="1:9" ht="36" customHeight="1" x14ac:dyDescent="0.25">
      <c r="A25" s="49" t="s">
        <v>24</v>
      </c>
      <c r="B25" s="49"/>
      <c r="C25" s="49"/>
      <c r="D25" s="49"/>
      <c r="E25" s="49"/>
      <c r="F25" s="49"/>
      <c r="G25" s="25"/>
    </row>
    <row r="26" spans="1:9" x14ac:dyDescent="0.25">
      <c r="A26" s="25"/>
      <c r="B26" s="25"/>
      <c r="C26" s="25"/>
      <c r="D26" s="25"/>
      <c r="E26" s="25"/>
      <c r="F26" s="25"/>
      <c r="G26" s="25"/>
    </row>
    <row r="27" spans="1:9" ht="25.5" x14ac:dyDescent="0.25">
      <c r="A27" s="2" t="s">
        <v>15</v>
      </c>
      <c r="B27" s="47" t="s">
        <v>0</v>
      </c>
      <c r="C27" s="48"/>
      <c r="D27" s="2" t="s">
        <v>28</v>
      </c>
      <c r="E27" s="2" t="s">
        <v>29</v>
      </c>
      <c r="F27" s="2" t="s">
        <v>27</v>
      </c>
      <c r="G27" s="25"/>
    </row>
    <row r="28" spans="1:9" ht="31.5" customHeight="1" x14ac:dyDescent="0.25">
      <c r="A28" s="33">
        <v>1</v>
      </c>
      <c r="B28" s="46" t="s">
        <v>60</v>
      </c>
      <c r="C28" s="46"/>
      <c r="D28" s="33" t="s">
        <v>62</v>
      </c>
      <c r="E28" s="33">
        <f>C22/(D18-D19)</f>
        <v>5000</v>
      </c>
      <c r="F28" s="33" t="s">
        <v>61</v>
      </c>
      <c r="G28" s="25"/>
    </row>
    <row r="29" spans="1:9" ht="31.5" customHeight="1" x14ac:dyDescent="0.25">
      <c r="A29" s="33">
        <v>2</v>
      </c>
      <c r="B29" s="46" t="s">
        <v>63</v>
      </c>
      <c r="C29" s="46"/>
      <c r="D29" s="33" t="s">
        <v>64</v>
      </c>
      <c r="E29" s="33">
        <f>C23/(D18-D20)</f>
        <v>6000</v>
      </c>
      <c r="F29" s="33" t="s">
        <v>65</v>
      </c>
      <c r="G29" s="25"/>
    </row>
    <row r="30" spans="1:9" x14ac:dyDescent="0.25">
      <c r="A30" s="25"/>
      <c r="B30" s="25"/>
      <c r="C30" s="25"/>
      <c r="D30" s="25"/>
      <c r="E30" s="25"/>
      <c r="F30" s="25"/>
      <c r="G30" s="25"/>
    </row>
    <row r="31" spans="1:9" ht="18.75" x14ac:dyDescent="0.3">
      <c r="A31" s="55" t="s">
        <v>66</v>
      </c>
      <c r="B31" s="55"/>
      <c r="C31" s="55"/>
      <c r="D31" s="55"/>
      <c r="E31" s="55"/>
      <c r="F31" s="55"/>
      <c r="G31" s="25"/>
    </row>
    <row r="32" spans="1:9" ht="38.25" x14ac:dyDescent="0.25">
      <c r="A32" s="2" t="s">
        <v>50</v>
      </c>
      <c r="B32" s="2" t="s">
        <v>49</v>
      </c>
      <c r="C32" s="2" t="s">
        <v>68</v>
      </c>
      <c r="D32" s="30" t="s">
        <v>67</v>
      </c>
      <c r="E32" s="30" t="s">
        <v>69</v>
      </c>
      <c r="F32" s="30" t="s">
        <v>70</v>
      </c>
      <c r="G32" s="30" t="s">
        <v>71</v>
      </c>
      <c r="H32" s="30" t="s">
        <v>72</v>
      </c>
      <c r="I32" s="30" t="s">
        <v>73</v>
      </c>
    </row>
    <row r="33" spans="1:9" x14ac:dyDescent="0.25">
      <c r="A33" s="28">
        <v>1</v>
      </c>
      <c r="B33" s="5">
        <v>10</v>
      </c>
      <c r="C33" s="4">
        <v>2000</v>
      </c>
      <c r="D33" s="31">
        <f>B33*$D$19+$C$22/1000</f>
        <v>1800</v>
      </c>
      <c r="E33" s="31">
        <f>B33*$D$20+$C$23/1000</f>
        <v>1680</v>
      </c>
      <c r="F33" s="32">
        <f>C33-D33</f>
        <v>200</v>
      </c>
      <c r="G33" s="32">
        <f>C33-E33</f>
        <v>320</v>
      </c>
      <c r="H33" s="34">
        <f>(F33+$C$22/1000)/F33</f>
        <v>2</v>
      </c>
      <c r="I33" s="34">
        <f>(G33+$C$23/1000)/G33</f>
        <v>2.5</v>
      </c>
    </row>
    <row r="34" spans="1:9" x14ac:dyDescent="0.25">
      <c r="A34" s="28">
        <v>2</v>
      </c>
      <c r="B34" s="5">
        <v>20</v>
      </c>
      <c r="C34" s="4">
        <v>4000</v>
      </c>
      <c r="D34" s="31">
        <f t="shared" ref="D34:D42" si="0">B34*$D$19+$C$22/1000</f>
        <v>3400</v>
      </c>
      <c r="E34" s="31">
        <f t="shared" ref="E34:E42" si="1">B34*$D$20+$C$23/1000</f>
        <v>2880</v>
      </c>
      <c r="F34" s="32">
        <f t="shared" ref="F34:F42" si="2">C34-D34</f>
        <v>600</v>
      </c>
      <c r="G34" s="32">
        <f t="shared" ref="G34:G42" si="3">C34-E34</f>
        <v>1120</v>
      </c>
      <c r="H34" s="34">
        <f t="shared" ref="H34:H42" si="4">(F34+$C$22/1000)/F34</f>
        <v>1.3333333333333333</v>
      </c>
      <c r="I34" s="34">
        <f t="shared" ref="I34:I42" si="5">(G34+$C$23/1000)/G34</f>
        <v>1.4285714285714286</v>
      </c>
    </row>
    <row r="35" spans="1:9" x14ac:dyDescent="0.25">
      <c r="A35" s="28">
        <v>3</v>
      </c>
      <c r="B35" s="5">
        <v>30</v>
      </c>
      <c r="C35" s="4">
        <v>6000</v>
      </c>
      <c r="D35" s="31">
        <f t="shared" si="0"/>
        <v>5000</v>
      </c>
      <c r="E35" s="31">
        <f t="shared" si="1"/>
        <v>4080</v>
      </c>
      <c r="F35" s="32">
        <f t="shared" si="2"/>
        <v>1000</v>
      </c>
      <c r="G35" s="32">
        <f t="shared" si="3"/>
        <v>1920</v>
      </c>
      <c r="H35" s="34">
        <f t="shared" si="4"/>
        <v>1.2</v>
      </c>
      <c r="I35" s="34">
        <f t="shared" si="5"/>
        <v>1.25</v>
      </c>
    </row>
    <row r="36" spans="1:9" x14ac:dyDescent="0.25">
      <c r="A36" s="28">
        <v>4</v>
      </c>
      <c r="B36" s="5">
        <v>40</v>
      </c>
      <c r="C36" s="4">
        <v>8000</v>
      </c>
      <c r="D36" s="31">
        <f t="shared" si="0"/>
        <v>6600</v>
      </c>
      <c r="E36" s="31">
        <f t="shared" si="1"/>
        <v>5280</v>
      </c>
      <c r="F36" s="32">
        <f t="shared" si="2"/>
        <v>1400</v>
      </c>
      <c r="G36" s="32">
        <f t="shared" si="3"/>
        <v>2720</v>
      </c>
      <c r="H36" s="34">
        <f t="shared" si="4"/>
        <v>1.1428571428571428</v>
      </c>
      <c r="I36" s="34">
        <f t="shared" si="5"/>
        <v>1.1764705882352942</v>
      </c>
    </row>
    <row r="37" spans="1:9" x14ac:dyDescent="0.25">
      <c r="A37" s="28">
        <v>5</v>
      </c>
      <c r="B37" s="5">
        <v>50</v>
      </c>
      <c r="C37" s="4">
        <v>10000</v>
      </c>
      <c r="D37" s="31">
        <f t="shared" si="0"/>
        <v>8200</v>
      </c>
      <c r="E37" s="31">
        <f t="shared" si="1"/>
        <v>6480</v>
      </c>
      <c r="F37" s="32">
        <f t="shared" si="2"/>
        <v>1800</v>
      </c>
      <c r="G37" s="32">
        <f t="shared" si="3"/>
        <v>3520</v>
      </c>
      <c r="H37" s="34">
        <f t="shared" si="4"/>
        <v>1.1111111111111112</v>
      </c>
      <c r="I37" s="34">
        <f t="shared" si="5"/>
        <v>1.1363636363636365</v>
      </c>
    </row>
    <row r="38" spans="1:9" x14ac:dyDescent="0.25">
      <c r="A38" s="28">
        <v>6</v>
      </c>
      <c r="B38" s="5">
        <v>60</v>
      </c>
      <c r="C38" s="4">
        <v>12000</v>
      </c>
      <c r="D38" s="31">
        <f t="shared" si="0"/>
        <v>9800</v>
      </c>
      <c r="E38" s="31">
        <f t="shared" si="1"/>
        <v>7680</v>
      </c>
      <c r="F38" s="32">
        <f t="shared" si="2"/>
        <v>2200</v>
      </c>
      <c r="G38" s="32">
        <f t="shared" si="3"/>
        <v>4320</v>
      </c>
      <c r="H38" s="34">
        <f t="shared" si="4"/>
        <v>1.0909090909090908</v>
      </c>
      <c r="I38" s="34">
        <f t="shared" si="5"/>
        <v>1.1111111111111112</v>
      </c>
    </row>
    <row r="39" spans="1:9" x14ac:dyDescent="0.25">
      <c r="A39" s="28">
        <v>7</v>
      </c>
      <c r="B39" s="5">
        <v>70</v>
      </c>
      <c r="C39" s="4">
        <v>14000</v>
      </c>
      <c r="D39" s="31">
        <f t="shared" si="0"/>
        <v>11400</v>
      </c>
      <c r="E39" s="31">
        <f t="shared" si="1"/>
        <v>8880</v>
      </c>
      <c r="F39" s="32">
        <f t="shared" si="2"/>
        <v>2600</v>
      </c>
      <c r="G39" s="32">
        <f t="shared" si="3"/>
        <v>5120</v>
      </c>
      <c r="H39" s="34">
        <f t="shared" si="4"/>
        <v>1.0769230769230769</v>
      </c>
      <c r="I39" s="34">
        <f t="shared" si="5"/>
        <v>1.09375</v>
      </c>
    </row>
    <row r="40" spans="1:9" x14ac:dyDescent="0.25">
      <c r="A40" s="28">
        <v>8</v>
      </c>
      <c r="B40" s="5">
        <v>80</v>
      </c>
      <c r="C40" s="4">
        <v>16000</v>
      </c>
      <c r="D40" s="31">
        <f t="shared" si="0"/>
        <v>13000</v>
      </c>
      <c r="E40" s="31">
        <f t="shared" si="1"/>
        <v>10080</v>
      </c>
      <c r="F40" s="32">
        <f t="shared" si="2"/>
        <v>3000</v>
      </c>
      <c r="G40" s="32">
        <f t="shared" si="3"/>
        <v>5920</v>
      </c>
      <c r="H40" s="34">
        <f t="shared" si="4"/>
        <v>1.0666666666666667</v>
      </c>
      <c r="I40" s="34">
        <f t="shared" si="5"/>
        <v>1.0810810810810811</v>
      </c>
    </row>
    <row r="41" spans="1:9" x14ac:dyDescent="0.25">
      <c r="A41" s="28">
        <v>9</v>
      </c>
      <c r="B41" s="5">
        <v>90</v>
      </c>
      <c r="C41" s="4">
        <v>18000</v>
      </c>
      <c r="D41" s="31">
        <f t="shared" si="0"/>
        <v>14600</v>
      </c>
      <c r="E41" s="31">
        <f t="shared" si="1"/>
        <v>11280</v>
      </c>
      <c r="F41" s="32">
        <f t="shared" si="2"/>
        <v>3400</v>
      </c>
      <c r="G41" s="32">
        <f t="shared" si="3"/>
        <v>6720</v>
      </c>
      <c r="H41" s="34">
        <f t="shared" si="4"/>
        <v>1.0588235294117647</v>
      </c>
      <c r="I41" s="34">
        <f t="shared" si="5"/>
        <v>1.0714285714285714</v>
      </c>
    </row>
    <row r="42" spans="1:9" x14ac:dyDescent="0.25">
      <c r="A42" s="28">
        <v>10</v>
      </c>
      <c r="B42" s="5">
        <v>100</v>
      </c>
      <c r="C42" s="4">
        <v>20000</v>
      </c>
      <c r="D42" s="31">
        <f t="shared" si="0"/>
        <v>16200</v>
      </c>
      <c r="E42" s="31">
        <f t="shared" si="1"/>
        <v>12480</v>
      </c>
      <c r="F42" s="32">
        <f t="shared" si="2"/>
        <v>3800</v>
      </c>
      <c r="G42" s="32">
        <f t="shared" si="3"/>
        <v>7520</v>
      </c>
      <c r="H42" s="34">
        <f t="shared" si="4"/>
        <v>1.0526315789473684</v>
      </c>
      <c r="I42" s="34">
        <f t="shared" si="5"/>
        <v>1.0638297872340425</v>
      </c>
    </row>
    <row r="44" spans="1:9" ht="64.5" customHeight="1" x14ac:dyDescent="0.25">
      <c r="A44" s="54" t="s">
        <v>77</v>
      </c>
      <c r="B44" s="54"/>
      <c r="C44" s="54"/>
      <c r="D44" s="54"/>
      <c r="E44" s="54"/>
      <c r="F44" s="54"/>
      <c r="G44" s="54"/>
      <c r="H44" s="54"/>
      <c r="I44" s="54"/>
    </row>
    <row r="45" spans="1:9" ht="124.5" customHeight="1" x14ac:dyDescent="0.25">
      <c r="A45" s="54" t="s">
        <v>74</v>
      </c>
      <c r="B45" s="54"/>
      <c r="C45" s="54"/>
      <c r="D45" s="54"/>
      <c r="E45" s="54"/>
      <c r="F45" s="54"/>
      <c r="G45" s="54"/>
      <c r="H45" s="54"/>
      <c r="I45" s="54"/>
    </row>
    <row r="46" spans="1:9" ht="96.75" customHeight="1" x14ac:dyDescent="0.25">
      <c r="A46" s="54" t="s">
        <v>75</v>
      </c>
      <c r="B46" s="54"/>
      <c r="C46" s="54"/>
      <c r="D46" s="54"/>
      <c r="E46" s="54"/>
      <c r="F46" s="54"/>
      <c r="G46" s="54"/>
      <c r="H46" s="54"/>
      <c r="I46" s="54"/>
    </row>
    <row r="47" spans="1:9" ht="67.5" customHeight="1" x14ac:dyDescent="0.25">
      <c r="A47" s="54" t="s">
        <v>76</v>
      </c>
      <c r="B47" s="54"/>
      <c r="C47" s="54"/>
      <c r="D47" s="54"/>
      <c r="E47" s="54"/>
      <c r="F47" s="54"/>
      <c r="G47" s="54"/>
      <c r="H47" s="54"/>
      <c r="I47" s="54"/>
    </row>
  </sheetData>
  <mergeCells count="10">
    <mergeCell ref="A4:C4"/>
    <mergeCell ref="B27:C27"/>
    <mergeCell ref="B28:C28"/>
    <mergeCell ref="A46:I46"/>
    <mergeCell ref="A47:I47"/>
    <mergeCell ref="A44:I44"/>
    <mergeCell ref="A25:F25"/>
    <mergeCell ref="B29:C29"/>
    <mergeCell ref="A31:F31"/>
    <mergeCell ref="A45:I45"/>
  </mergeCells>
  <conditionalFormatting sqref="F33:G33">
    <cfRule type="colorScale" priority="16">
      <colorScale>
        <cfvo type="min"/>
        <cfvo type="percentile" val="50"/>
        <cfvo type="max"/>
        <color rgb="FFF8696B"/>
        <color rgb="FFFFEB84"/>
        <color rgb="FF63BE7B"/>
      </colorScale>
    </cfRule>
  </conditionalFormatting>
  <conditionalFormatting sqref="F34:G34">
    <cfRule type="colorScale" priority="14">
      <colorScale>
        <cfvo type="min"/>
        <cfvo type="percentile" val="50"/>
        <cfvo type="max"/>
        <color rgb="FFF8696B"/>
        <color rgb="FFFFEB84"/>
        <color rgb="FF63BE7B"/>
      </colorScale>
    </cfRule>
  </conditionalFormatting>
  <conditionalFormatting sqref="F35:G35">
    <cfRule type="colorScale" priority="13">
      <colorScale>
        <cfvo type="min"/>
        <cfvo type="percentile" val="50"/>
        <cfvo type="max"/>
        <color rgb="FFF8696B"/>
        <color rgb="FFFFEB84"/>
        <color rgb="FF63BE7B"/>
      </colorScale>
    </cfRule>
  </conditionalFormatting>
  <conditionalFormatting sqref="F36:G36">
    <cfRule type="colorScale" priority="12">
      <colorScale>
        <cfvo type="min"/>
        <cfvo type="percentile" val="50"/>
        <cfvo type="max"/>
        <color rgb="FFF8696B"/>
        <color rgb="FFFFEB84"/>
        <color rgb="FF63BE7B"/>
      </colorScale>
    </cfRule>
  </conditionalFormatting>
  <conditionalFormatting sqref="F37:G37">
    <cfRule type="colorScale" priority="9">
      <colorScale>
        <cfvo type="min"/>
        <cfvo type="percentile" val="50"/>
        <cfvo type="max"/>
        <color rgb="FFF8696B"/>
        <color rgb="FFFFEB84"/>
        <color rgb="FF63BE7B"/>
      </colorScale>
    </cfRule>
  </conditionalFormatting>
  <conditionalFormatting sqref="F38:G38">
    <cfRule type="colorScale" priority="8">
      <colorScale>
        <cfvo type="min"/>
        <cfvo type="percentile" val="50"/>
        <cfvo type="max"/>
        <color rgb="FFF8696B"/>
        <color rgb="FFFFEB84"/>
        <color rgb="FF63BE7B"/>
      </colorScale>
    </cfRule>
  </conditionalFormatting>
  <conditionalFormatting sqref="F39:G39">
    <cfRule type="colorScale" priority="7">
      <colorScale>
        <cfvo type="min"/>
        <cfvo type="percentile" val="50"/>
        <cfvo type="max"/>
        <color rgb="FFF8696B"/>
        <color rgb="FFFFEB84"/>
        <color rgb="FF63BE7B"/>
      </colorScale>
    </cfRule>
  </conditionalFormatting>
  <conditionalFormatting sqref="F40:G40">
    <cfRule type="colorScale" priority="6">
      <colorScale>
        <cfvo type="min"/>
        <cfvo type="percentile" val="50"/>
        <cfvo type="max"/>
        <color rgb="FFF8696B"/>
        <color rgb="FFFFEB84"/>
        <color rgb="FF63BE7B"/>
      </colorScale>
    </cfRule>
  </conditionalFormatting>
  <conditionalFormatting sqref="F41:G41">
    <cfRule type="colorScale" priority="5">
      <colorScale>
        <cfvo type="min"/>
        <cfvo type="percentile" val="50"/>
        <cfvo type="max"/>
        <color rgb="FFF8696B"/>
        <color rgb="FFFFEB84"/>
        <color rgb="FF63BE7B"/>
      </colorScale>
    </cfRule>
  </conditionalFormatting>
  <conditionalFormatting sqref="F42:G42">
    <cfRule type="colorScale" priority="4">
      <colorScale>
        <cfvo type="min"/>
        <cfvo type="percentile" val="50"/>
        <cfvo type="max"/>
        <color rgb="FFF8696B"/>
        <color rgb="FFFFEB84"/>
        <color rgb="FF63BE7B"/>
      </colorScale>
    </cfRule>
  </conditionalFormatting>
  <conditionalFormatting sqref="H33:H42">
    <cfRule type="dataBar" priority="1">
      <dataBar>
        <cfvo type="min"/>
        <cfvo type="max"/>
        <color rgb="FFFFB628"/>
      </dataBar>
      <extLst>
        <ext xmlns:x14="http://schemas.microsoft.com/office/spreadsheetml/2009/9/main" uri="{B025F937-C7B1-47D3-B67F-A62EFF666E3E}">
          <x14:id>{3EFC88F5-EE61-4A09-8E44-81DF580CF2FF}</x14:id>
        </ext>
      </extLst>
    </cfRule>
    <cfRule type="colorScale" priority="3">
      <colorScale>
        <cfvo type="min"/>
        <cfvo type="max"/>
        <color rgb="FFFCFCFF"/>
        <color rgb="FF63BE7B"/>
      </colorScale>
    </cfRule>
  </conditionalFormatting>
  <conditionalFormatting sqref="I33:I42">
    <cfRule type="dataBar" priority="2">
      <dataBar>
        <cfvo type="min"/>
        <cfvo type="max"/>
        <color rgb="FFFFB628"/>
      </dataBar>
      <extLst>
        <ext xmlns:x14="http://schemas.microsoft.com/office/spreadsheetml/2009/9/main" uri="{B025F937-C7B1-47D3-B67F-A62EFF666E3E}">
          <x14:id>{C77EBBA2-28FC-49B5-9870-F8A109E210ED}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3EFC88F5-EE61-4A09-8E44-81DF580CF2FF}">
            <x14:dataBar minLength="0" maxLength="100" border="1" negativeBarBorderColorSameAsPositive="0">
              <x14:cfvo type="autoMin"/>
              <x14:cfvo type="autoMax"/>
              <x14:borderColor rgb="FFFFB628"/>
              <x14:negativeFillColor rgb="FFFF0000"/>
              <x14:negativeBorderColor rgb="FFFF0000"/>
              <x14:axisColor rgb="FF000000"/>
            </x14:dataBar>
          </x14:cfRule>
          <xm:sqref>H33:H42</xm:sqref>
        </x14:conditionalFormatting>
        <x14:conditionalFormatting xmlns:xm="http://schemas.microsoft.com/office/excel/2006/main">
          <x14:cfRule type="dataBar" id="{C77EBBA2-28FC-49B5-9870-F8A109E210ED}">
            <x14:dataBar minLength="0" maxLength="100" border="1" negativeBarBorderColorSameAsPositive="0">
              <x14:cfvo type="autoMin"/>
              <x14:cfvo type="autoMax"/>
              <x14:borderColor rgb="FFFFB628"/>
              <x14:negativeFillColor rgb="FFFF0000"/>
              <x14:negativeBorderColor rgb="FFFF0000"/>
              <x14:axisColor rgb="FF000000"/>
            </x14:dataBar>
          </x14:cfRule>
          <xm:sqref>I33:I42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28" workbookViewId="0">
      <selection activeCell="E36" sqref="A28:E36"/>
    </sheetView>
  </sheetViews>
  <sheetFormatPr defaultRowHeight="15" x14ac:dyDescent="0.25"/>
  <cols>
    <col min="1" max="1" width="41.5703125" customWidth="1"/>
    <col min="2" max="2" width="37.28515625" customWidth="1"/>
    <col min="3" max="5" width="16.85546875" customWidth="1"/>
  </cols>
  <sheetData>
    <row r="1" spans="1:12" ht="18.75" x14ac:dyDescent="0.25">
      <c r="A1" s="17" t="s">
        <v>45</v>
      </c>
    </row>
    <row r="2" spans="1:12" ht="18.75" x14ac:dyDescent="0.25">
      <c r="A2" s="18" t="s">
        <v>78</v>
      </c>
    </row>
    <row r="3" spans="1:12" ht="19.5" thickBot="1" x14ac:dyDescent="0.35">
      <c r="A3" s="29"/>
    </row>
    <row r="4" spans="1:12" ht="16.5" thickBot="1" x14ac:dyDescent="0.3">
      <c r="A4" s="19" t="s">
        <v>47</v>
      </c>
      <c r="B4" s="59" t="s">
        <v>79</v>
      </c>
      <c r="C4" s="61" t="s">
        <v>80</v>
      </c>
      <c r="D4" s="62"/>
      <c r="E4" s="62"/>
      <c r="F4" s="62"/>
      <c r="G4" s="62"/>
      <c r="H4" s="62"/>
      <c r="I4" s="62"/>
      <c r="J4" s="62"/>
      <c r="K4" s="62"/>
      <c r="L4" s="63"/>
    </row>
    <row r="5" spans="1:12" ht="16.5" thickBot="1" x14ac:dyDescent="0.3">
      <c r="A5" s="20" t="s">
        <v>48</v>
      </c>
      <c r="B5" s="60"/>
      <c r="C5" s="35">
        <v>1</v>
      </c>
      <c r="D5" s="35">
        <v>2</v>
      </c>
      <c r="E5" s="35">
        <v>3</v>
      </c>
      <c r="F5" s="35">
        <v>4</v>
      </c>
      <c r="G5" s="35">
        <v>5</v>
      </c>
      <c r="H5" s="40">
        <v>6</v>
      </c>
      <c r="I5" s="35">
        <v>7</v>
      </c>
      <c r="J5" s="35">
        <v>8</v>
      </c>
      <c r="K5" s="35">
        <v>9</v>
      </c>
      <c r="L5" s="35">
        <v>10</v>
      </c>
    </row>
    <row r="6" spans="1:12" ht="31.5" x14ac:dyDescent="0.25">
      <c r="A6" s="64">
        <v>1</v>
      </c>
      <c r="B6" s="36" t="s">
        <v>81</v>
      </c>
      <c r="C6" s="66">
        <v>1250</v>
      </c>
      <c r="D6" s="66">
        <v>1250</v>
      </c>
      <c r="E6" s="66">
        <v>1250</v>
      </c>
      <c r="F6" s="66">
        <v>1250</v>
      </c>
      <c r="G6" s="66">
        <v>1250</v>
      </c>
      <c r="H6" s="68">
        <v>1250</v>
      </c>
      <c r="I6" s="66">
        <v>1250</v>
      </c>
      <c r="J6" s="66">
        <v>1250</v>
      </c>
      <c r="K6" s="66">
        <v>1250</v>
      </c>
      <c r="L6" s="66">
        <v>1250</v>
      </c>
    </row>
    <row r="7" spans="1:12" ht="16.5" thickBot="1" x14ac:dyDescent="0.3">
      <c r="A7" s="65"/>
      <c r="B7" s="37" t="s">
        <v>82</v>
      </c>
      <c r="C7" s="67"/>
      <c r="D7" s="67"/>
      <c r="E7" s="67"/>
      <c r="F7" s="67"/>
      <c r="G7" s="67"/>
      <c r="H7" s="69"/>
      <c r="I7" s="67"/>
      <c r="J7" s="67"/>
      <c r="K7" s="67"/>
      <c r="L7" s="67"/>
    </row>
    <row r="8" spans="1:12" ht="32.25" thickBot="1" x14ac:dyDescent="0.3">
      <c r="A8" s="38">
        <v>2</v>
      </c>
      <c r="B8" s="37" t="s">
        <v>83</v>
      </c>
      <c r="C8" s="21">
        <v>5000</v>
      </c>
      <c r="D8" s="21">
        <v>5000</v>
      </c>
      <c r="E8" s="21">
        <v>5000</v>
      </c>
      <c r="F8" s="21">
        <v>5000</v>
      </c>
      <c r="G8" s="21">
        <v>5000</v>
      </c>
      <c r="H8" s="41">
        <v>5000</v>
      </c>
      <c r="I8" s="21">
        <v>5000</v>
      </c>
      <c r="J8" s="21">
        <v>5000</v>
      </c>
      <c r="K8" s="21">
        <v>5000</v>
      </c>
      <c r="L8" s="21">
        <v>5000</v>
      </c>
    </row>
    <row r="9" spans="1:12" ht="16.5" thickBot="1" x14ac:dyDescent="0.3">
      <c r="A9" s="38">
        <v>3</v>
      </c>
      <c r="B9" s="37" t="s">
        <v>84</v>
      </c>
      <c r="C9" s="21">
        <v>5000</v>
      </c>
      <c r="D9" s="21">
        <v>4500</v>
      </c>
      <c r="E9" s="21">
        <v>4000</v>
      </c>
      <c r="F9" s="21">
        <v>3500</v>
      </c>
      <c r="G9" s="21">
        <v>3000</v>
      </c>
      <c r="H9" s="41">
        <v>2500</v>
      </c>
      <c r="I9" s="21">
        <v>2000</v>
      </c>
      <c r="J9" s="21">
        <v>1000</v>
      </c>
      <c r="K9" s="21">
        <v>1500</v>
      </c>
      <c r="L9" s="21">
        <v>2000</v>
      </c>
    </row>
    <row r="10" spans="1:12" ht="32.25" thickBot="1" x14ac:dyDescent="0.3">
      <c r="A10" s="38">
        <v>4</v>
      </c>
      <c r="B10" s="37" t="s">
        <v>85</v>
      </c>
      <c r="C10" s="21">
        <v>50</v>
      </c>
      <c r="D10" s="21">
        <v>45</v>
      </c>
      <c r="E10" s="21">
        <v>40</v>
      </c>
      <c r="F10" s="21">
        <v>35</v>
      </c>
      <c r="G10" s="21">
        <v>30</v>
      </c>
      <c r="H10" s="41">
        <v>25</v>
      </c>
      <c r="I10" s="21">
        <v>20</v>
      </c>
      <c r="J10" s="21">
        <v>50</v>
      </c>
      <c r="K10" s="21">
        <v>45</v>
      </c>
      <c r="L10" s="21">
        <v>40</v>
      </c>
    </row>
    <row r="11" spans="1:12" ht="16.5" thickBot="1" x14ac:dyDescent="0.3">
      <c r="A11" s="38">
        <v>5</v>
      </c>
      <c r="B11" s="37" t="s">
        <v>86</v>
      </c>
      <c r="C11" s="21" t="s">
        <v>87</v>
      </c>
      <c r="D11" s="21">
        <v>500</v>
      </c>
      <c r="E11" s="21">
        <v>1000</v>
      </c>
      <c r="F11" s="21">
        <v>1500</v>
      </c>
      <c r="G11" s="21">
        <v>2000</v>
      </c>
      <c r="H11" s="41">
        <v>2500</v>
      </c>
      <c r="I11" s="21">
        <v>3000</v>
      </c>
      <c r="J11" s="21">
        <v>4000</v>
      </c>
      <c r="K11" s="21">
        <v>3500</v>
      </c>
      <c r="L11" s="21">
        <v>3000</v>
      </c>
    </row>
    <row r="12" spans="1:12" ht="16.5" thickBot="1" x14ac:dyDescent="0.3">
      <c r="A12" s="38">
        <v>6</v>
      </c>
      <c r="B12" s="37" t="s">
        <v>88</v>
      </c>
      <c r="C12" s="21">
        <v>100</v>
      </c>
      <c r="D12" s="21">
        <v>90</v>
      </c>
      <c r="E12" s="21">
        <v>80</v>
      </c>
      <c r="F12" s="21">
        <v>70</v>
      </c>
      <c r="G12" s="21">
        <v>60</v>
      </c>
      <c r="H12" s="41">
        <v>50</v>
      </c>
      <c r="I12" s="21">
        <v>40</v>
      </c>
      <c r="J12" s="21">
        <v>20</v>
      </c>
      <c r="K12" s="21">
        <v>30</v>
      </c>
      <c r="L12" s="21">
        <v>40</v>
      </c>
    </row>
    <row r="13" spans="1:12" ht="16.5" thickBot="1" x14ac:dyDescent="0.3">
      <c r="A13" s="38">
        <v>7</v>
      </c>
      <c r="B13" s="37" t="s">
        <v>89</v>
      </c>
      <c r="C13" s="21" t="s">
        <v>87</v>
      </c>
      <c r="D13" s="21">
        <v>10</v>
      </c>
      <c r="E13" s="21">
        <v>20</v>
      </c>
      <c r="F13" s="21">
        <v>30</v>
      </c>
      <c r="G13" s="21">
        <v>40</v>
      </c>
      <c r="H13" s="41">
        <v>50</v>
      </c>
      <c r="I13" s="21">
        <v>60</v>
      </c>
      <c r="J13" s="21">
        <v>80</v>
      </c>
      <c r="K13" s="21">
        <v>70</v>
      </c>
      <c r="L13" s="21">
        <v>60</v>
      </c>
    </row>
    <row r="14" spans="1:12" ht="48" thickBot="1" x14ac:dyDescent="0.3">
      <c r="A14" s="38">
        <v>8</v>
      </c>
      <c r="B14" s="37" t="s">
        <v>90</v>
      </c>
      <c r="C14" s="21">
        <v>25</v>
      </c>
      <c r="D14" s="21" t="s">
        <v>87</v>
      </c>
      <c r="E14" s="21" t="s">
        <v>87</v>
      </c>
      <c r="F14" s="21" t="s">
        <v>87</v>
      </c>
      <c r="G14" s="21" t="s">
        <v>87</v>
      </c>
      <c r="H14" s="41" t="s">
        <v>87</v>
      </c>
      <c r="I14" s="21" t="s">
        <v>87</v>
      </c>
      <c r="J14" s="21" t="s">
        <v>87</v>
      </c>
      <c r="K14" s="21" t="s">
        <v>87</v>
      </c>
      <c r="L14" s="21" t="s">
        <v>87</v>
      </c>
    </row>
    <row r="15" spans="1:12" ht="18.75" x14ac:dyDescent="0.25">
      <c r="A15" s="17" t="s">
        <v>91</v>
      </c>
    </row>
    <row r="16" spans="1:12" ht="18.75" x14ac:dyDescent="0.25">
      <c r="A16" s="18" t="s">
        <v>78</v>
      </c>
    </row>
    <row r="17" spans="1:11" ht="19.5" thickBot="1" x14ac:dyDescent="0.3">
      <c r="A17" s="18" t="s">
        <v>92</v>
      </c>
    </row>
    <row r="18" spans="1:11" ht="16.5" thickBot="1" x14ac:dyDescent="0.3">
      <c r="A18" s="59" t="s">
        <v>79</v>
      </c>
      <c r="B18" s="61" t="s">
        <v>80</v>
      </c>
      <c r="C18" s="62"/>
      <c r="D18" s="62"/>
      <c r="E18" s="62"/>
      <c r="F18" s="62"/>
      <c r="G18" s="62"/>
      <c r="H18" s="62"/>
      <c r="I18" s="62"/>
      <c r="J18" s="62"/>
      <c r="K18" s="63"/>
    </row>
    <row r="19" spans="1:11" ht="16.5" thickBot="1" x14ac:dyDescent="0.3">
      <c r="A19" s="60"/>
      <c r="B19" s="35">
        <v>1</v>
      </c>
      <c r="C19" s="35">
        <v>2</v>
      </c>
      <c r="D19" s="35">
        <v>3</v>
      </c>
      <c r="E19" s="35">
        <v>4</v>
      </c>
      <c r="F19" s="35">
        <v>5</v>
      </c>
      <c r="G19" s="35">
        <v>6</v>
      </c>
      <c r="H19" s="35">
        <v>7</v>
      </c>
      <c r="I19" s="35">
        <v>8</v>
      </c>
      <c r="J19" s="35">
        <v>9</v>
      </c>
      <c r="K19" s="35">
        <v>10</v>
      </c>
    </row>
    <row r="20" spans="1:11" ht="16.5" thickBot="1" x14ac:dyDescent="0.3">
      <c r="A20" s="56" t="s">
        <v>93</v>
      </c>
      <c r="B20" s="57"/>
      <c r="C20" s="57"/>
      <c r="D20" s="57"/>
      <c r="E20" s="57"/>
      <c r="F20" s="57"/>
      <c r="G20" s="57"/>
      <c r="H20" s="57"/>
      <c r="I20" s="57"/>
      <c r="J20" s="57"/>
      <c r="K20" s="58"/>
    </row>
    <row r="21" spans="1:11" ht="16.5" thickBot="1" x14ac:dyDescent="0.3">
      <c r="A21" s="38" t="s">
        <v>94</v>
      </c>
      <c r="B21" s="21">
        <v>25</v>
      </c>
      <c r="C21" s="21">
        <v>25</v>
      </c>
      <c r="D21" s="21">
        <v>26</v>
      </c>
      <c r="E21" s="21">
        <v>26</v>
      </c>
      <c r="F21" s="21">
        <v>27</v>
      </c>
      <c r="G21" s="41">
        <v>27</v>
      </c>
      <c r="H21" s="21">
        <v>28</v>
      </c>
      <c r="I21" s="21">
        <v>28</v>
      </c>
      <c r="J21" s="21">
        <v>29</v>
      </c>
      <c r="K21" s="21">
        <v>29</v>
      </c>
    </row>
    <row r="22" spans="1:11" ht="16.5" thickBot="1" x14ac:dyDescent="0.3">
      <c r="A22" s="38" t="s">
        <v>95</v>
      </c>
      <c r="B22" s="21">
        <v>18</v>
      </c>
      <c r="C22" s="21">
        <v>18</v>
      </c>
      <c r="D22" s="21">
        <v>21</v>
      </c>
      <c r="E22" s="21">
        <v>21</v>
      </c>
      <c r="F22" s="21">
        <v>24</v>
      </c>
      <c r="G22" s="41">
        <v>24</v>
      </c>
      <c r="H22" s="21">
        <v>28</v>
      </c>
      <c r="I22" s="21">
        <v>28</v>
      </c>
      <c r="J22" s="21">
        <v>32</v>
      </c>
      <c r="K22" s="21">
        <v>32</v>
      </c>
    </row>
    <row r="23" spans="1:11" ht="16.5" thickBot="1" x14ac:dyDescent="0.3">
      <c r="A23" s="56" t="s">
        <v>96</v>
      </c>
      <c r="B23" s="57"/>
      <c r="C23" s="57"/>
      <c r="D23" s="57"/>
      <c r="E23" s="57"/>
      <c r="F23" s="57"/>
      <c r="G23" s="57"/>
      <c r="H23" s="57"/>
      <c r="I23" s="57"/>
      <c r="J23" s="57"/>
      <c r="K23" s="58"/>
    </row>
    <row r="24" spans="1:11" ht="16.5" thickBot="1" x14ac:dyDescent="0.3">
      <c r="A24" s="38" t="s">
        <v>95</v>
      </c>
      <c r="B24" s="21">
        <v>18</v>
      </c>
      <c r="C24" s="21">
        <v>18</v>
      </c>
      <c r="D24" s="21">
        <v>18</v>
      </c>
      <c r="E24" s="21">
        <v>18</v>
      </c>
      <c r="F24" s="21">
        <v>18</v>
      </c>
      <c r="G24" s="41">
        <v>18</v>
      </c>
      <c r="H24" s="21">
        <v>18</v>
      </c>
      <c r="I24" s="21">
        <v>18</v>
      </c>
      <c r="J24" s="21">
        <v>18</v>
      </c>
      <c r="K24" s="21">
        <v>18</v>
      </c>
    </row>
    <row r="25" spans="1:11" ht="16.5" thickBot="1" x14ac:dyDescent="0.3">
      <c r="A25" s="56" t="s">
        <v>97</v>
      </c>
      <c r="B25" s="57"/>
      <c r="C25" s="57"/>
      <c r="D25" s="57"/>
      <c r="E25" s="57"/>
      <c r="F25" s="57"/>
      <c r="G25" s="57"/>
      <c r="H25" s="57"/>
      <c r="I25" s="57"/>
      <c r="J25" s="57"/>
      <c r="K25" s="58"/>
    </row>
    <row r="26" spans="1:11" ht="32.25" thickBot="1" x14ac:dyDescent="0.3">
      <c r="A26" s="38" t="s">
        <v>98</v>
      </c>
      <c r="B26" s="21">
        <v>15</v>
      </c>
      <c r="C26" s="21">
        <v>15</v>
      </c>
      <c r="D26" s="21">
        <v>16</v>
      </c>
      <c r="E26" s="21">
        <v>16</v>
      </c>
      <c r="F26" s="21">
        <v>17</v>
      </c>
      <c r="G26" s="41">
        <v>17</v>
      </c>
      <c r="H26" s="21">
        <v>18</v>
      </c>
      <c r="I26" s="21">
        <v>18</v>
      </c>
      <c r="J26" s="21">
        <v>19</v>
      </c>
      <c r="K26" s="21">
        <v>19</v>
      </c>
    </row>
    <row r="27" spans="1:11" ht="18.75" x14ac:dyDescent="0.25">
      <c r="A27" s="39"/>
    </row>
    <row r="28" spans="1:11" ht="188.25" customHeight="1" x14ac:dyDescent="0.25">
      <c r="A28" s="70" t="s">
        <v>15</v>
      </c>
      <c r="B28" s="70" t="s">
        <v>0</v>
      </c>
      <c r="C28" s="70" t="s">
        <v>99</v>
      </c>
      <c r="D28" s="70" t="s">
        <v>100</v>
      </c>
      <c r="E28" s="70" t="s">
        <v>101</v>
      </c>
    </row>
    <row r="29" spans="1:11" ht="15.75" x14ac:dyDescent="0.25">
      <c r="A29" s="71">
        <v>1</v>
      </c>
      <c r="B29" s="72" t="s">
        <v>106</v>
      </c>
      <c r="C29" s="73">
        <f>H9/H8</f>
        <v>0.5</v>
      </c>
      <c r="D29" s="73">
        <f>C29</f>
        <v>0.5</v>
      </c>
      <c r="E29" s="73">
        <f>D29</f>
        <v>0.5</v>
      </c>
    </row>
    <row r="30" spans="1:11" ht="15.75" x14ac:dyDescent="0.25">
      <c r="A30" s="71">
        <v>2</v>
      </c>
      <c r="B30" s="72" t="s">
        <v>107</v>
      </c>
      <c r="C30" s="73">
        <f>H11/H8</f>
        <v>0.5</v>
      </c>
      <c r="D30" s="73">
        <f>C30</f>
        <v>0.5</v>
      </c>
      <c r="E30" s="73">
        <f t="shared" ref="E30:E31" si="0">D30</f>
        <v>0.5</v>
      </c>
    </row>
    <row r="31" spans="1:11" ht="31.5" x14ac:dyDescent="0.25">
      <c r="A31" s="71">
        <v>3</v>
      </c>
      <c r="B31" s="72" t="s">
        <v>94</v>
      </c>
      <c r="C31" s="73">
        <f>G21</f>
        <v>27</v>
      </c>
      <c r="D31" s="73">
        <f>C31</f>
        <v>27</v>
      </c>
      <c r="E31" s="73">
        <f t="shared" si="0"/>
        <v>27</v>
      </c>
    </row>
    <row r="32" spans="1:11" ht="15.75" x14ac:dyDescent="0.25">
      <c r="A32" s="71">
        <v>4</v>
      </c>
      <c r="B32" s="72" t="s">
        <v>95</v>
      </c>
      <c r="C32" s="73">
        <f>G22</f>
        <v>24</v>
      </c>
      <c r="D32" s="73">
        <f>G24</f>
        <v>18</v>
      </c>
      <c r="E32" s="73">
        <f>G26</f>
        <v>17</v>
      </c>
    </row>
    <row r="33" spans="1:5" ht="31.5" x14ac:dyDescent="0.25">
      <c r="A33" s="71">
        <v>5</v>
      </c>
      <c r="B33" s="72" t="s">
        <v>102</v>
      </c>
      <c r="C33" s="73">
        <f>C29*C31+C30*C32*(1-0)</f>
        <v>25.5</v>
      </c>
      <c r="D33" s="73">
        <f>D29*D31+D30*D32*(1-0)</f>
        <v>22.5</v>
      </c>
      <c r="E33" s="73">
        <f>E29*E31+E30*E32*(1-0.2)</f>
        <v>20.3</v>
      </c>
    </row>
    <row r="34" spans="1:5" ht="31.5" x14ac:dyDescent="0.25">
      <c r="A34" s="71">
        <v>6</v>
      </c>
      <c r="B34" s="72" t="s">
        <v>103</v>
      </c>
      <c r="C34" s="73">
        <f>H6</f>
        <v>1250</v>
      </c>
      <c r="D34" s="73">
        <f>C34</f>
        <v>1250</v>
      </c>
      <c r="E34" s="73">
        <f>D34*0.8</f>
        <v>1000</v>
      </c>
    </row>
    <row r="35" spans="1:5" ht="15.75" x14ac:dyDescent="0.25">
      <c r="A35" s="71">
        <v>7</v>
      </c>
      <c r="B35" s="72" t="s">
        <v>104</v>
      </c>
      <c r="C35" s="73">
        <f>C34</f>
        <v>1250</v>
      </c>
      <c r="D35" s="73">
        <f t="shared" ref="D35:E35" si="1">D34</f>
        <v>1250</v>
      </c>
      <c r="E35" s="73">
        <f t="shared" si="1"/>
        <v>1000</v>
      </c>
    </row>
    <row r="36" spans="1:5" ht="15.75" x14ac:dyDescent="0.25">
      <c r="A36" s="71">
        <v>8</v>
      </c>
      <c r="B36" s="72" t="s">
        <v>105</v>
      </c>
      <c r="C36" s="73">
        <f>C35/2500+100</f>
        <v>100.5</v>
      </c>
      <c r="D36" s="73">
        <f t="shared" ref="D36:E36" si="2">D35/2500+100</f>
        <v>100.5</v>
      </c>
      <c r="E36" s="73">
        <f t="shared" si="2"/>
        <v>100.4</v>
      </c>
    </row>
  </sheetData>
  <mergeCells count="18">
    <mergeCell ref="A23:K23"/>
    <mergeCell ref="A25:K25"/>
    <mergeCell ref="A20:K20"/>
    <mergeCell ref="B4:B5"/>
    <mergeCell ref="C4:L4"/>
    <mergeCell ref="A6:A7"/>
    <mergeCell ref="C6:C7"/>
    <mergeCell ref="D6:D7"/>
    <mergeCell ref="E6:E7"/>
    <mergeCell ref="F6:F7"/>
    <mergeCell ref="G6:G7"/>
    <mergeCell ref="H6:H7"/>
    <mergeCell ref="I6:I7"/>
    <mergeCell ref="J6:J7"/>
    <mergeCell ref="K6:K7"/>
    <mergeCell ref="L6:L7"/>
    <mergeCell ref="A18:A19"/>
    <mergeCell ref="B18:K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opLeftCell="A40" workbookViewId="0">
      <selection activeCell="R35" sqref="N30:R35"/>
    </sheetView>
  </sheetViews>
  <sheetFormatPr defaultRowHeight="15" x14ac:dyDescent="0.25"/>
  <cols>
    <col min="2" max="2" width="28.5703125" customWidth="1"/>
    <col min="14" max="15" width="28.28515625" customWidth="1"/>
    <col min="16" max="17" width="11.28515625" style="6" customWidth="1"/>
    <col min="18" max="18" width="10" bestFit="1" customWidth="1"/>
  </cols>
  <sheetData>
    <row r="1" spans="1:13" x14ac:dyDescent="0.25">
      <c r="A1" s="75" t="s">
        <v>108</v>
      </c>
      <c r="B1" s="74"/>
      <c r="C1" s="74"/>
      <c r="D1" s="74"/>
      <c r="E1" s="74"/>
      <c r="F1" s="74"/>
      <c r="G1" s="74"/>
      <c r="H1" s="74"/>
      <c r="I1" s="74"/>
      <c r="J1" s="74"/>
      <c r="K1" s="74"/>
      <c r="L1" s="74"/>
      <c r="M1" s="74"/>
    </row>
    <row r="2" spans="1:13" x14ac:dyDescent="0.25">
      <c r="A2" s="74"/>
      <c r="B2" s="74"/>
      <c r="C2" s="74"/>
      <c r="D2" s="74"/>
      <c r="E2" s="74"/>
      <c r="F2" s="74"/>
      <c r="G2" s="74"/>
      <c r="H2" s="74"/>
      <c r="I2" s="74"/>
      <c r="J2" s="74"/>
      <c r="K2" s="74"/>
      <c r="L2" s="74"/>
      <c r="M2" s="74"/>
    </row>
    <row r="3" spans="1:13" x14ac:dyDescent="0.25">
      <c r="A3" s="74"/>
      <c r="B3" s="74"/>
      <c r="C3" s="74"/>
      <c r="D3" s="74"/>
      <c r="E3" s="74"/>
      <c r="F3" s="74"/>
      <c r="G3" s="74"/>
      <c r="H3" s="74"/>
      <c r="I3" s="74"/>
      <c r="J3" s="74"/>
      <c r="K3" s="74"/>
      <c r="L3" s="74"/>
      <c r="M3" s="74"/>
    </row>
    <row r="4" spans="1:13" x14ac:dyDescent="0.25">
      <c r="A4" s="74"/>
      <c r="B4" s="74"/>
      <c r="C4" s="74"/>
      <c r="D4" s="74"/>
      <c r="E4" s="74"/>
      <c r="F4" s="74"/>
      <c r="G4" s="74"/>
      <c r="H4" s="74"/>
      <c r="I4" s="74"/>
      <c r="J4" s="74"/>
      <c r="K4" s="74"/>
      <c r="L4" s="74"/>
      <c r="M4" s="74"/>
    </row>
    <row r="5" spans="1:13" x14ac:dyDescent="0.25">
      <c r="A5" s="74"/>
      <c r="B5" s="74"/>
      <c r="C5" s="74"/>
      <c r="D5" s="74"/>
      <c r="E5" s="74"/>
      <c r="F5" s="74"/>
      <c r="G5" s="74"/>
      <c r="H5" s="74"/>
      <c r="I5" s="74"/>
      <c r="J5" s="74"/>
      <c r="K5" s="74"/>
      <c r="L5" s="74"/>
      <c r="M5" s="74"/>
    </row>
    <row r="6" spans="1:13" x14ac:dyDescent="0.25">
      <c r="A6" s="74"/>
      <c r="B6" s="74"/>
      <c r="C6" s="74"/>
      <c r="D6" s="74"/>
      <c r="E6" s="74"/>
      <c r="F6" s="74"/>
      <c r="G6" s="74"/>
      <c r="H6" s="74"/>
      <c r="I6" s="74"/>
      <c r="J6" s="74"/>
      <c r="K6" s="74"/>
      <c r="L6" s="74"/>
      <c r="M6" s="74"/>
    </row>
    <row r="7" spans="1:13" ht="18.75" x14ac:dyDescent="0.25">
      <c r="L7" s="17" t="s">
        <v>45</v>
      </c>
    </row>
    <row r="8" spans="1:13" ht="15" customHeight="1" x14ac:dyDescent="0.25">
      <c r="A8" s="80" t="s">
        <v>109</v>
      </c>
      <c r="B8" s="80"/>
      <c r="C8" s="80"/>
      <c r="D8" s="80"/>
      <c r="E8" s="80"/>
      <c r="F8" s="80"/>
      <c r="G8" s="80"/>
      <c r="H8" s="80"/>
      <c r="I8" s="80"/>
      <c r="J8" s="80"/>
      <c r="K8" s="80"/>
      <c r="L8" s="80"/>
    </row>
    <row r="9" spans="1:13" ht="15.75" thickBot="1" x14ac:dyDescent="0.3"/>
    <row r="10" spans="1:13" ht="16.5" thickBot="1" x14ac:dyDescent="0.3">
      <c r="A10" s="42" t="s">
        <v>47</v>
      </c>
      <c r="B10" s="59" t="s">
        <v>110</v>
      </c>
      <c r="C10" s="61" t="s">
        <v>80</v>
      </c>
      <c r="D10" s="62"/>
      <c r="E10" s="62"/>
      <c r="F10" s="62"/>
      <c r="G10" s="62"/>
      <c r="H10" s="62"/>
      <c r="I10" s="62"/>
      <c r="J10" s="62"/>
      <c r="K10" s="62"/>
      <c r="L10" s="63"/>
    </row>
    <row r="11" spans="1:13" ht="16.5" thickBot="1" x14ac:dyDescent="0.3">
      <c r="A11" s="43" t="s">
        <v>48</v>
      </c>
      <c r="B11" s="60"/>
      <c r="C11" s="35">
        <v>1</v>
      </c>
      <c r="D11" s="35">
        <v>2</v>
      </c>
      <c r="E11" s="35">
        <v>3</v>
      </c>
      <c r="F11" s="35">
        <v>4</v>
      </c>
      <c r="G11" s="35">
        <v>5</v>
      </c>
      <c r="H11" s="40">
        <v>6</v>
      </c>
      <c r="I11" s="35">
        <v>7</v>
      </c>
      <c r="J11" s="35">
        <v>8</v>
      </c>
      <c r="K11" s="35">
        <v>9</v>
      </c>
      <c r="L11" s="35">
        <v>10</v>
      </c>
    </row>
    <row r="12" spans="1:13" ht="16.5" thickBot="1" x14ac:dyDescent="0.3">
      <c r="A12" s="61" t="s">
        <v>111</v>
      </c>
      <c r="B12" s="62"/>
      <c r="C12" s="62"/>
      <c r="D12" s="62"/>
      <c r="E12" s="62"/>
      <c r="F12" s="62"/>
      <c r="G12" s="62"/>
      <c r="H12" s="62"/>
      <c r="I12" s="62"/>
      <c r="J12" s="62"/>
      <c r="K12" s="62"/>
      <c r="L12" s="63"/>
    </row>
    <row r="13" spans="1:13" ht="16.5" thickBot="1" x14ac:dyDescent="0.3">
      <c r="A13" s="45">
        <v>1</v>
      </c>
      <c r="B13" s="37" t="s">
        <v>112</v>
      </c>
      <c r="C13" s="76">
        <v>140000</v>
      </c>
      <c r="D13" s="76">
        <v>120000</v>
      </c>
      <c r="E13" s="76">
        <v>120000</v>
      </c>
      <c r="F13" s="76">
        <v>140000</v>
      </c>
      <c r="G13" s="76">
        <v>130000</v>
      </c>
      <c r="H13" s="81">
        <v>130000</v>
      </c>
      <c r="I13" s="76">
        <v>140000</v>
      </c>
      <c r="J13" s="76">
        <v>120000</v>
      </c>
      <c r="K13" s="76">
        <v>140000</v>
      </c>
      <c r="L13" s="76">
        <v>140000</v>
      </c>
    </row>
    <row r="14" spans="1:13" ht="15.75" x14ac:dyDescent="0.25">
      <c r="A14" s="64">
        <v>2</v>
      </c>
      <c r="B14" s="36" t="s">
        <v>113</v>
      </c>
      <c r="C14" s="77">
        <v>145000</v>
      </c>
      <c r="D14" s="77">
        <v>125000</v>
      </c>
      <c r="E14" s="77">
        <v>145000</v>
      </c>
      <c r="F14" s="77">
        <v>125000</v>
      </c>
      <c r="G14" s="77">
        <v>125000</v>
      </c>
      <c r="H14" s="82">
        <v>125000</v>
      </c>
      <c r="I14" s="77">
        <v>120000</v>
      </c>
      <c r="J14" s="77">
        <v>120000</v>
      </c>
      <c r="K14" s="77">
        <v>100000</v>
      </c>
      <c r="L14" s="77">
        <v>110000</v>
      </c>
    </row>
    <row r="15" spans="1:13" ht="15.75" x14ac:dyDescent="0.25">
      <c r="A15" s="79"/>
      <c r="B15" s="36" t="s">
        <v>114</v>
      </c>
      <c r="C15" s="78"/>
      <c r="D15" s="78"/>
      <c r="E15" s="78"/>
      <c r="F15" s="78"/>
      <c r="G15" s="78"/>
      <c r="H15" s="83"/>
      <c r="I15" s="78"/>
      <c r="J15" s="78"/>
      <c r="K15" s="78"/>
      <c r="L15" s="78"/>
    </row>
    <row r="16" spans="1:13" ht="15.75" x14ac:dyDescent="0.25">
      <c r="A16" s="79"/>
      <c r="B16" s="36" t="s">
        <v>115</v>
      </c>
      <c r="C16" s="77">
        <v>35000</v>
      </c>
      <c r="D16" s="77">
        <v>35000</v>
      </c>
      <c r="E16" s="77">
        <v>35000</v>
      </c>
      <c r="F16" s="77">
        <v>15000</v>
      </c>
      <c r="G16" s="77">
        <v>15000</v>
      </c>
      <c r="H16" s="82">
        <v>35000</v>
      </c>
      <c r="I16" s="77">
        <v>30000</v>
      </c>
      <c r="J16" s="77">
        <v>30000</v>
      </c>
      <c r="K16" s="77">
        <v>40000</v>
      </c>
      <c r="L16" s="77">
        <v>25000</v>
      </c>
    </row>
    <row r="17" spans="1:18" ht="15.75" x14ac:dyDescent="0.25">
      <c r="A17" s="79"/>
      <c r="B17" s="36" t="s">
        <v>116</v>
      </c>
      <c r="C17" s="77">
        <v>75000</v>
      </c>
      <c r="D17" s="77">
        <v>65000</v>
      </c>
      <c r="E17" s="77">
        <v>75000</v>
      </c>
      <c r="F17" s="77">
        <v>75000</v>
      </c>
      <c r="G17" s="77">
        <v>75000</v>
      </c>
      <c r="H17" s="82">
        <v>65000</v>
      </c>
      <c r="I17" s="77">
        <v>60000</v>
      </c>
      <c r="J17" s="77">
        <v>55000</v>
      </c>
      <c r="K17" s="77">
        <v>55000</v>
      </c>
      <c r="L17" s="77">
        <v>65000</v>
      </c>
    </row>
    <row r="18" spans="1:18" ht="16.5" thickBot="1" x14ac:dyDescent="0.3">
      <c r="A18" s="65"/>
      <c r="B18" s="37" t="s">
        <v>117</v>
      </c>
      <c r="C18" s="76">
        <v>35000</v>
      </c>
      <c r="D18" s="76">
        <v>25000</v>
      </c>
      <c r="E18" s="76">
        <v>35000</v>
      </c>
      <c r="F18" s="76">
        <v>35000</v>
      </c>
      <c r="G18" s="76">
        <v>35000</v>
      </c>
      <c r="H18" s="81">
        <v>25000</v>
      </c>
      <c r="I18" s="76">
        <v>30000</v>
      </c>
      <c r="J18" s="76">
        <v>35000</v>
      </c>
      <c r="K18" s="76">
        <v>5000</v>
      </c>
      <c r="L18" s="76">
        <v>20000</v>
      </c>
    </row>
    <row r="19" spans="1:18" ht="16.5" thickBot="1" x14ac:dyDescent="0.3">
      <c r="A19" s="61" t="s">
        <v>118</v>
      </c>
      <c r="B19" s="62"/>
      <c r="C19" s="62"/>
      <c r="D19" s="62"/>
      <c r="E19" s="62"/>
      <c r="F19" s="62"/>
      <c r="G19" s="62"/>
      <c r="H19" s="62"/>
      <c r="I19" s="62"/>
      <c r="J19" s="62"/>
      <c r="K19" s="62"/>
      <c r="L19" s="63"/>
    </row>
    <row r="20" spans="1:18" ht="16.5" thickBot="1" x14ac:dyDescent="0.3">
      <c r="A20" s="45">
        <v>3</v>
      </c>
      <c r="B20" s="37" t="s">
        <v>119</v>
      </c>
      <c r="C20" s="76">
        <v>145000</v>
      </c>
      <c r="D20" s="76">
        <v>145000</v>
      </c>
      <c r="E20" s="76">
        <v>125000</v>
      </c>
      <c r="F20" s="76">
        <v>145000</v>
      </c>
      <c r="G20" s="76">
        <v>145000</v>
      </c>
      <c r="H20" s="81">
        <v>125000</v>
      </c>
      <c r="I20" s="76">
        <v>125000</v>
      </c>
      <c r="J20" s="76">
        <v>120000</v>
      </c>
      <c r="K20" s="76">
        <v>100000</v>
      </c>
      <c r="L20" s="76">
        <v>130000</v>
      </c>
    </row>
    <row r="21" spans="1:18" ht="16.5" thickBot="1" x14ac:dyDescent="0.3">
      <c r="A21" s="45">
        <v>4</v>
      </c>
      <c r="B21" s="37" t="s">
        <v>120</v>
      </c>
      <c r="C21" s="76">
        <v>20000</v>
      </c>
      <c r="D21" s="76">
        <v>10000</v>
      </c>
      <c r="E21" s="76">
        <v>20000</v>
      </c>
      <c r="F21" s="76">
        <v>20000</v>
      </c>
      <c r="G21" s="76">
        <v>10000</v>
      </c>
      <c r="H21" s="81">
        <v>20000</v>
      </c>
      <c r="I21" s="76">
        <v>15000</v>
      </c>
      <c r="J21" s="76">
        <v>20000</v>
      </c>
      <c r="K21" s="76">
        <v>20000</v>
      </c>
      <c r="L21" s="76">
        <v>20000</v>
      </c>
    </row>
    <row r="22" spans="1:18" ht="16.5" thickBot="1" x14ac:dyDescent="0.3">
      <c r="A22" s="45">
        <v>5</v>
      </c>
      <c r="B22" s="37" t="s">
        <v>121</v>
      </c>
      <c r="C22" s="76">
        <v>85000</v>
      </c>
      <c r="D22" s="76">
        <v>75000</v>
      </c>
      <c r="E22" s="76">
        <v>85000</v>
      </c>
      <c r="F22" s="76">
        <v>65000</v>
      </c>
      <c r="G22" s="76">
        <v>75000</v>
      </c>
      <c r="H22" s="81">
        <v>75000</v>
      </c>
      <c r="I22" s="76">
        <v>85000</v>
      </c>
      <c r="J22" s="76">
        <v>80000</v>
      </c>
      <c r="K22" s="76">
        <v>85000</v>
      </c>
      <c r="L22" s="76">
        <v>65000</v>
      </c>
    </row>
    <row r="23" spans="1:18" ht="32.25" thickBot="1" x14ac:dyDescent="0.3">
      <c r="A23" s="45">
        <v>6</v>
      </c>
      <c r="B23" s="37" t="s">
        <v>122</v>
      </c>
      <c r="C23" s="76">
        <v>35000</v>
      </c>
      <c r="D23" s="76">
        <v>15000</v>
      </c>
      <c r="E23" s="76">
        <v>35000</v>
      </c>
      <c r="F23" s="76">
        <v>35000</v>
      </c>
      <c r="G23" s="76">
        <v>25000</v>
      </c>
      <c r="H23" s="81">
        <v>35000</v>
      </c>
      <c r="I23" s="76">
        <v>35000</v>
      </c>
      <c r="J23" s="76">
        <v>20000</v>
      </c>
      <c r="K23" s="76">
        <v>35000</v>
      </c>
      <c r="L23" s="76">
        <v>35000</v>
      </c>
    </row>
    <row r="26" spans="1:18" ht="18.75" x14ac:dyDescent="0.25">
      <c r="L26" s="17" t="s">
        <v>91</v>
      </c>
    </row>
    <row r="27" spans="1:18" ht="15" customHeight="1" x14ac:dyDescent="0.25">
      <c r="A27" s="80" t="s">
        <v>123</v>
      </c>
      <c r="B27" s="80"/>
      <c r="C27" s="80"/>
      <c r="D27" s="80"/>
      <c r="E27" s="80"/>
      <c r="F27" s="80"/>
      <c r="G27" s="80"/>
      <c r="H27" s="80"/>
      <c r="I27" s="80"/>
      <c r="J27" s="80"/>
      <c r="K27" s="80"/>
      <c r="L27" s="80"/>
    </row>
    <row r="28" spans="1:18" ht="15.75" thickBot="1" x14ac:dyDescent="0.3"/>
    <row r="29" spans="1:18" ht="16.5" thickBot="1" x14ac:dyDescent="0.3">
      <c r="A29" s="42" t="s">
        <v>47</v>
      </c>
      <c r="B29" s="59" t="s">
        <v>124</v>
      </c>
      <c r="C29" s="61" t="s">
        <v>80</v>
      </c>
      <c r="D29" s="62"/>
      <c r="E29" s="62"/>
      <c r="F29" s="62"/>
      <c r="G29" s="62"/>
      <c r="H29" s="62"/>
      <c r="I29" s="62"/>
      <c r="J29" s="62"/>
      <c r="K29" s="62"/>
      <c r="L29" s="63"/>
    </row>
    <row r="30" spans="1:18" ht="16.5" thickBot="1" x14ac:dyDescent="0.3">
      <c r="A30" s="43" t="s">
        <v>48</v>
      </c>
      <c r="B30" s="60"/>
      <c r="C30" s="35">
        <v>1</v>
      </c>
      <c r="D30" s="35">
        <v>2</v>
      </c>
      <c r="E30" s="35">
        <v>3</v>
      </c>
      <c r="F30" s="35">
        <v>4</v>
      </c>
      <c r="G30" s="35">
        <v>5</v>
      </c>
      <c r="H30" s="40">
        <v>6</v>
      </c>
      <c r="I30" s="35">
        <v>7</v>
      </c>
      <c r="J30" s="35">
        <v>8</v>
      </c>
      <c r="K30" s="35">
        <v>9</v>
      </c>
      <c r="L30" s="35">
        <v>10</v>
      </c>
      <c r="N30" s="89"/>
      <c r="O30" s="89"/>
      <c r="P30" s="89" t="s">
        <v>136</v>
      </c>
      <c r="Q30" s="89" t="s">
        <v>137</v>
      </c>
      <c r="R30" s="89" t="s">
        <v>143</v>
      </c>
    </row>
    <row r="31" spans="1:18" ht="48" thickBot="1" x14ac:dyDescent="0.3">
      <c r="A31" s="45">
        <v>1</v>
      </c>
      <c r="B31" s="37" t="s">
        <v>125</v>
      </c>
      <c r="C31" s="21">
        <v>40</v>
      </c>
      <c r="D31" s="21">
        <v>42</v>
      </c>
      <c r="E31" s="21">
        <v>40</v>
      </c>
      <c r="F31" s="21">
        <v>45</v>
      </c>
      <c r="G31" s="21">
        <v>45</v>
      </c>
      <c r="H31" s="41">
        <v>40</v>
      </c>
      <c r="I31" s="21">
        <v>44</v>
      </c>
      <c r="J31" s="21">
        <v>50</v>
      </c>
      <c r="K31" s="21">
        <v>50</v>
      </c>
      <c r="L31" s="21">
        <v>50</v>
      </c>
      <c r="N31" s="90" t="s">
        <v>141</v>
      </c>
      <c r="O31" s="91" t="s">
        <v>142</v>
      </c>
      <c r="P31" s="92">
        <f>H17/(960000-40000)*365</f>
        <v>25.788043478260867</v>
      </c>
      <c r="Q31" s="92">
        <f>P31+H31</f>
        <v>65.788043478260875</v>
      </c>
      <c r="R31" s="92">
        <f>(H21+H22)*Q31/P31</f>
        <v>242355.11064278192</v>
      </c>
    </row>
    <row r="32" spans="1:18" ht="45.75" thickBot="1" x14ac:dyDescent="0.3">
      <c r="A32" s="45">
        <v>2</v>
      </c>
      <c r="B32" s="37" t="s">
        <v>126</v>
      </c>
      <c r="C32" s="21">
        <v>20</v>
      </c>
      <c r="D32" s="21">
        <v>22</v>
      </c>
      <c r="E32" s="21">
        <v>25</v>
      </c>
      <c r="F32" s="21">
        <v>25</v>
      </c>
      <c r="G32" s="21">
        <v>25</v>
      </c>
      <c r="H32" s="41">
        <v>25</v>
      </c>
      <c r="I32" s="21">
        <v>28</v>
      </c>
      <c r="J32" s="21">
        <v>30</v>
      </c>
      <c r="K32" s="21">
        <v>30</v>
      </c>
      <c r="L32" s="21">
        <v>25</v>
      </c>
      <c r="N32" s="90" t="s">
        <v>139</v>
      </c>
      <c r="O32" s="91" t="s">
        <v>140</v>
      </c>
      <c r="P32" s="92">
        <f>H16/(960000-40000)*365</f>
        <v>13.885869565217392</v>
      </c>
      <c r="Q32" s="92">
        <f>P32+H32</f>
        <v>38.885869565217391</v>
      </c>
      <c r="R32" s="92">
        <f>(H21+H22)*Q32/P32</f>
        <v>266037.18199608609</v>
      </c>
    </row>
    <row r="33" spans="1:18" ht="48" thickBot="1" x14ac:dyDescent="0.3">
      <c r="A33" s="45">
        <v>3</v>
      </c>
      <c r="B33" s="37" t="s">
        <v>127</v>
      </c>
      <c r="C33" s="21">
        <v>40</v>
      </c>
      <c r="D33" s="21">
        <v>42</v>
      </c>
      <c r="E33" s="21">
        <v>40</v>
      </c>
      <c r="F33" s="21">
        <v>40</v>
      </c>
      <c r="G33" s="21">
        <v>40</v>
      </c>
      <c r="H33" s="41">
        <v>45</v>
      </c>
      <c r="I33" s="21">
        <v>44</v>
      </c>
      <c r="J33" s="21">
        <v>50</v>
      </c>
      <c r="K33" s="21">
        <v>50</v>
      </c>
      <c r="L33" s="21">
        <v>50</v>
      </c>
      <c r="N33" s="90" t="s">
        <v>135</v>
      </c>
      <c r="O33" s="91" t="s">
        <v>138</v>
      </c>
      <c r="P33" s="92">
        <f>H23/(960000-40000)*365</f>
        <v>13.885869565217392</v>
      </c>
      <c r="Q33" s="92">
        <f>P33+H33</f>
        <v>58.885869565217391</v>
      </c>
      <c r="R33" s="92">
        <f>H23*Q33/P33</f>
        <v>148424.65753424657</v>
      </c>
    </row>
    <row r="34" spans="1:18" ht="32.25" thickBot="1" x14ac:dyDescent="0.3">
      <c r="A34" s="45">
        <v>4</v>
      </c>
      <c r="B34" s="37" t="s">
        <v>128</v>
      </c>
      <c r="C34" s="21">
        <v>30</v>
      </c>
      <c r="D34" s="21">
        <v>30</v>
      </c>
      <c r="E34" s="21">
        <v>40</v>
      </c>
      <c r="F34" s="21">
        <v>30</v>
      </c>
      <c r="G34" s="21">
        <v>20</v>
      </c>
      <c r="H34" s="41">
        <v>20</v>
      </c>
      <c r="I34" s="21">
        <v>40</v>
      </c>
      <c r="J34" s="21">
        <v>30</v>
      </c>
      <c r="K34" s="21">
        <v>40</v>
      </c>
      <c r="L34" s="21">
        <v>20</v>
      </c>
      <c r="N34" s="90" t="s">
        <v>144</v>
      </c>
      <c r="O34" s="91" t="s">
        <v>145</v>
      </c>
      <c r="P34" s="89"/>
      <c r="Q34" s="93">
        <f>0.2*40000</f>
        <v>8000</v>
      </c>
      <c r="R34" s="93">
        <f>Q34+H22+H21</f>
        <v>103000</v>
      </c>
    </row>
    <row r="35" spans="1:18" ht="32.25" thickBot="1" x14ac:dyDescent="0.3">
      <c r="A35" s="45">
        <v>5</v>
      </c>
      <c r="B35" s="37" t="s">
        <v>129</v>
      </c>
      <c r="C35" s="21">
        <v>10</v>
      </c>
      <c r="D35" s="21">
        <v>5</v>
      </c>
      <c r="E35" s="21">
        <v>5</v>
      </c>
      <c r="F35" s="21">
        <v>10</v>
      </c>
      <c r="G35" s="21">
        <v>5</v>
      </c>
      <c r="H35" s="41">
        <v>10</v>
      </c>
      <c r="I35" s="21">
        <v>10</v>
      </c>
      <c r="J35" s="21">
        <v>10</v>
      </c>
      <c r="K35" s="21">
        <v>15</v>
      </c>
      <c r="L35" s="21">
        <v>15</v>
      </c>
      <c r="N35" s="90" t="s">
        <v>146</v>
      </c>
      <c r="O35" s="91" t="s">
        <v>147</v>
      </c>
      <c r="P35" s="93"/>
      <c r="Q35" s="93">
        <f>0.1*40000</f>
        <v>4000</v>
      </c>
      <c r="R35" s="93">
        <f>H21+H22-Q35</f>
        <v>91000</v>
      </c>
    </row>
    <row r="36" spans="1:18" ht="15.75" x14ac:dyDescent="0.25">
      <c r="A36" s="85"/>
      <c r="B36" s="85"/>
      <c r="C36" s="86"/>
      <c r="D36" s="86"/>
      <c r="E36" s="86"/>
      <c r="F36" s="86"/>
      <c r="G36" s="86"/>
      <c r="H36" s="87"/>
      <c r="I36" s="86"/>
      <c r="J36" s="86"/>
      <c r="K36" s="86"/>
      <c r="L36" s="86"/>
      <c r="P36" s="88"/>
      <c r="Q36" s="88"/>
    </row>
    <row r="37" spans="1:18" x14ac:dyDescent="0.25">
      <c r="P37" s="88"/>
      <c r="Q37" s="88"/>
    </row>
    <row r="38" spans="1:18" x14ac:dyDescent="0.25">
      <c r="P38" s="88"/>
      <c r="Q38" s="88"/>
    </row>
    <row r="39" spans="1:18" x14ac:dyDescent="0.25">
      <c r="P39" s="88"/>
      <c r="Q39" s="88"/>
    </row>
    <row r="40" spans="1:18" x14ac:dyDescent="0.25">
      <c r="P40" s="88"/>
      <c r="Q40" s="88"/>
    </row>
    <row r="41" spans="1:18" ht="18.75" x14ac:dyDescent="0.25">
      <c r="A41" s="80" t="s">
        <v>133</v>
      </c>
      <c r="B41" s="80"/>
      <c r="C41" s="80"/>
      <c r="D41" s="80"/>
      <c r="E41" s="80"/>
      <c r="F41" s="80"/>
      <c r="G41" s="80"/>
      <c r="H41" s="80"/>
      <c r="I41" s="80"/>
      <c r="J41" s="80"/>
      <c r="P41" s="88"/>
      <c r="Q41" s="88"/>
    </row>
    <row r="42" spans="1:18" ht="15" customHeight="1" x14ac:dyDescent="0.25">
      <c r="A42" s="80" t="s">
        <v>134</v>
      </c>
      <c r="B42" s="80"/>
      <c r="C42" s="80"/>
      <c r="D42" s="80"/>
      <c r="E42" s="80"/>
      <c r="F42" s="80"/>
      <c r="G42" s="80"/>
      <c r="H42" s="80"/>
      <c r="I42" s="80"/>
      <c r="J42" s="80"/>
      <c r="P42" s="88"/>
      <c r="Q42" s="88"/>
    </row>
    <row r="43" spans="1:18" ht="18.75" x14ac:dyDescent="0.25">
      <c r="B43" s="17" t="s">
        <v>8</v>
      </c>
      <c r="P43" s="88"/>
      <c r="Q43" s="88"/>
    </row>
    <row r="44" spans="1:18" ht="43.5" customHeight="1" thickBot="1" x14ac:dyDescent="0.3">
      <c r="A44" s="84" t="s">
        <v>109</v>
      </c>
      <c r="B44" s="84"/>
      <c r="C44" s="84"/>
      <c r="P44" s="88"/>
      <c r="Q44" s="88"/>
    </row>
    <row r="45" spans="1:18" ht="78" customHeight="1" x14ac:dyDescent="0.25">
      <c r="A45" s="42" t="s">
        <v>47</v>
      </c>
      <c r="B45" s="59" t="s">
        <v>110</v>
      </c>
      <c r="C45" s="59" t="s">
        <v>130</v>
      </c>
      <c r="P45" s="88"/>
      <c r="Q45" s="88"/>
    </row>
    <row r="46" spans="1:18" ht="16.5" thickBot="1" x14ac:dyDescent="0.3">
      <c r="A46" s="43" t="s">
        <v>48</v>
      </c>
      <c r="B46" s="60"/>
      <c r="C46" s="60"/>
      <c r="P46" s="88"/>
      <c r="Q46" s="88"/>
    </row>
    <row r="47" spans="1:18" ht="16.5" thickBot="1" x14ac:dyDescent="0.3">
      <c r="A47" s="61" t="s">
        <v>111</v>
      </c>
      <c r="B47" s="62"/>
      <c r="C47" s="63"/>
      <c r="P47" s="88"/>
      <c r="Q47" s="88"/>
    </row>
    <row r="48" spans="1:18" ht="16.5" thickBot="1" x14ac:dyDescent="0.3">
      <c r="A48" s="45">
        <v>1</v>
      </c>
      <c r="B48" s="37" t="s">
        <v>112</v>
      </c>
      <c r="C48" s="21" t="s">
        <v>131</v>
      </c>
      <c r="P48" s="88"/>
      <c r="Q48" s="88"/>
    </row>
    <row r="49" spans="1:17" ht="15.75" x14ac:dyDescent="0.25">
      <c r="A49" s="64">
        <v>2</v>
      </c>
      <c r="B49" s="36" t="s">
        <v>132</v>
      </c>
      <c r="C49" s="78" t="s">
        <v>131</v>
      </c>
      <c r="P49" s="88"/>
      <c r="Q49" s="88"/>
    </row>
    <row r="50" spans="1:17" ht="15.75" x14ac:dyDescent="0.25">
      <c r="A50" s="79"/>
      <c r="B50" s="36" t="s">
        <v>114</v>
      </c>
      <c r="C50" s="78"/>
      <c r="P50" s="88"/>
      <c r="Q50" s="88"/>
    </row>
    <row r="51" spans="1:17" ht="15.75" x14ac:dyDescent="0.25">
      <c r="A51" s="79"/>
      <c r="B51" s="36" t="s">
        <v>115</v>
      </c>
      <c r="C51" s="78" t="s">
        <v>131</v>
      </c>
    </row>
    <row r="52" spans="1:17" ht="15.75" x14ac:dyDescent="0.25">
      <c r="A52" s="79"/>
      <c r="B52" s="36" t="s">
        <v>116</v>
      </c>
      <c r="C52" s="78" t="s">
        <v>131</v>
      </c>
    </row>
    <row r="53" spans="1:17" ht="16.5" thickBot="1" x14ac:dyDescent="0.3">
      <c r="A53" s="65"/>
      <c r="B53" s="37" t="s">
        <v>117</v>
      </c>
      <c r="C53" s="21" t="s">
        <v>131</v>
      </c>
    </row>
    <row r="54" spans="1:17" ht="16.5" thickBot="1" x14ac:dyDescent="0.3">
      <c r="A54" s="61" t="s">
        <v>118</v>
      </c>
      <c r="B54" s="62"/>
      <c r="C54" s="63"/>
    </row>
    <row r="55" spans="1:17" ht="16.5" thickBot="1" x14ac:dyDescent="0.3">
      <c r="A55" s="45">
        <v>3</v>
      </c>
      <c r="B55" s="37" t="s">
        <v>119</v>
      </c>
      <c r="C55" s="21" t="s">
        <v>131</v>
      </c>
    </row>
    <row r="56" spans="1:17" ht="16.5" thickBot="1" x14ac:dyDescent="0.3">
      <c r="A56" s="45">
        <v>4</v>
      </c>
      <c r="B56" s="37" t="s">
        <v>120</v>
      </c>
      <c r="C56" s="21" t="s">
        <v>131</v>
      </c>
    </row>
    <row r="57" spans="1:17" ht="16.5" thickBot="1" x14ac:dyDescent="0.3">
      <c r="A57" s="45">
        <v>5</v>
      </c>
      <c r="B57" s="37" t="s">
        <v>121</v>
      </c>
      <c r="C57" s="21" t="s">
        <v>131</v>
      </c>
    </row>
    <row r="58" spans="1:17" ht="32.25" thickBot="1" x14ac:dyDescent="0.3">
      <c r="A58" s="45">
        <v>6</v>
      </c>
      <c r="B58" s="37" t="s">
        <v>122</v>
      </c>
      <c r="C58" s="21" t="s">
        <v>131</v>
      </c>
    </row>
  </sheetData>
  <mergeCells count="18">
    <mergeCell ref="A47:C47"/>
    <mergeCell ref="A49:A53"/>
    <mergeCell ref="A54:C54"/>
    <mergeCell ref="A44:C44"/>
    <mergeCell ref="B29:B30"/>
    <mergeCell ref="C29:L29"/>
    <mergeCell ref="A27:L27"/>
    <mergeCell ref="A41:J41"/>
    <mergeCell ref="A42:J42"/>
    <mergeCell ref="B45:B46"/>
    <mergeCell ref="C45:C46"/>
    <mergeCell ref="A1:M6"/>
    <mergeCell ref="B10:B11"/>
    <mergeCell ref="C10:L10"/>
    <mergeCell ref="A12:L12"/>
    <mergeCell ref="A14:A18"/>
    <mergeCell ref="A19:L19"/>
    <mergeCell ref="A8:L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0"/>
  <sheetViews>
    <sheetView tabSelected="1" topLeftCell="A20" workbookViewId="0">
      <selection activeCell="J29" sqref="J29"/>
    </sheetView>
  </sheetViews>
  <sheetFormatPr defaultRowHeight="15" x14ac:dyDescent="0.25"/>
  <cols>
    <col min="3" max="3" width="36.42578125" customWidth="1"/>
  </cols>
  <sheetData>
    <row r="2" spans="2:4" ht="18.75" x14ac:dyDescent="0.25">
      <c r="D2" s="17" t="s">
        <v>8</v>
      </c>
    </row>
    <row r="4" spans="2:4" ht="15.75" x14ac:dyDescent="0.25">
      <c r="B4" s="70" t="s">
        <v>47</v>
      </c>
      <c r="C4" s="95" t="s">
        <v>79</v>
      </c>
      <c r="D4" s="95" t="s">
        <v>148</v>
      </c>
    </row>
    <row r="5" spans="2:4" ht="15.75" x14ac:dyDescent="0.25">
      <c r="B5" s="70" t="s">
        <v>48</v>
      </c>
      <c r="C5" s="95"/>
      <c r="D5" s="95"/>
    </row>
    <row r="6" spans="2:4" ht="31.5" x14ac:dyDescent="0.25">
      <c r="B6" s="72">
        <v>1</v>
      </c>
      <c r="C6" s="72" t="s">
        <v>149</v>
      </c>
      <c r="D6" s="72">
        <v>1000</v>
      </c>
    </row>
    <row r="7" spans="2:4" ht="31.5" x14ac:dyDescent="0.25">
      <c r="B7" s="72">
        <v>2</v>
      </c>
      <c r="C7" s="72" t="s">
        <v>150</v>
      </c>
      <c r="D7" s="72">
        <v>8</v>
      </c>
    </row>
    <row r="8" spans="2:4" ht="31.5" x14ac:dyDescent="0.25">
      <c r="B8" s="72">
        <v>3</v>
      </c>
      <c r="C8" s="72" t="s">
        <v>151</v>
      </c>
      <c r="D8" s="72">
        <v>25</v>
      </c>
    </row>
    <row r="9" spans="2:4" ht="31.5" x14ac:dyDescent="0.25">
      <c r="B9" s="72">
        <v>4</v>
      </c>
      <c r="C9" s="72" t="s">
        <v>152</v>
      </c>
      <c r="D9" s="72">
        <v>1</v>
      </c>
    </row>
    <row r="10" spans="2:4" ht="31.5" x14ac:dyDescent="0.25">
      <c r="B10" s="72">
        <v>5</v>
      </c>
      <c r="C10" s="72" t="s">
        <v>153</v>
      </c>
      <c r="D10" s="72">
        <v>30</v>
      </c>
    </row>
    <row r="11" spans="2:4" ht="47.25" x14ac:dyDescent="0.25">
      <c r="B11" s="72">
        <v>6</v>
      </c>
      <c r="C11" s="72" t="s">
        <v>154</v>
      </c>
      <c r="D11" s="72">
        <v>0.8</v>
      </c>
    </row>
    <row r="12" spans="2:4" ht="47.25" x14ac:dyDescent="0.25">
      <c r="B12" s="72">
        <v>7</v>
      </c>
      <c r="C12" s="72" t="s">
        <v>155</v>
      </c>
      <c r="D12" s="72">
        <v>800</v>
      </c>
    </row>
    <row r="13" spans="2:4" ht="47.25" x14ac:dyDescent="0.25">
      <c r="B13" s="96">
        <v>8</v>
      </c>
      <c r="C13" s="72" t="s">
        <v>156</v>
      </c>
      <c r="D13" s="72"/>
    </row>
    <row r="14" spans="2:4" ht="15.75" x14ac:dyDescent="0.25">
      <c r="B14" s="96"/>
      <c r="C14" s="72" t="s">
        <v>157</v>
      </c>
      <c r="D14" s="72">
        <v>1000</v>
      </c>
    </row>
    <row r="15" spans="2:4" ht="15.75" x14ac:dyDescent="0.25">
      <c r="B15" s="96"/>
      <c r="C15" s="72" t="s">
        <v>158</v>
      </c>
      <c r="D15" s="72">
        <v>1200</v>
      </c>
    </row>
    <row r="16" spans="2:4" ht="15.75" x14ac:dyDescent="0.25">
      <c r="B16" s="96"/>
      <c r="C16" s="72" t="s">
        <v>159</v>
      </c>
      <c r="D16" s="72">
        <v>3600</v>
      </c>
    </row>
    <row r="17" spans="2:9" ht="18.75" x14ac:dyDescent="0.25">
      <c r="B17" s="7"/>
    </row>
    <row r="18" spans="2:9" ht="18.75" x14ac:dyDescent="0.25">
      <c r="G18" s="17" t="s">
        <v>45</v>
      </c>
    </row>
    <row r="19" spans="2:9" ht="19.5" thickBot="1" x14ac:dyDescent="0.3">
      <c r="B19" s="18"/>
    </row>
    <row r="20" spans="2:9" ht="16.5" thickBot="1" x14ac:dyDescent="0.3">
      <c r="C20" s="94" t="s">
        <v>160</v>
      </c>
      <c r="D20" s="44" t="s">
        <v>161</v>
      </c>
      <c r="E20" s="44" t="s">
        <v>162</v>
      </c>
      <c r="F20" s="44" t="s">
        <v>163</v>
      </c>
      <c r="G20" s="44" t="s">
        <v>164</v>
      </c>
      <c r="H20" s="44" t="s">
        <v>165</v>
      </c>
    </row>
    <row r="21" spans="2:9" ht="16.5" thickBot="1" x14ac:dyDescent="0.3">
      <c r="C21" s="45" t="s">
        <v>166</v>
      </c>
      <c r="D21" s="21">
        <v>2000</v>
      </c>
      <c r="E21" s="21">
        <v>1500</v>
      </c>
      <c r="F21" s="21">
        <v>2000</v>
      </c>
      <c r="G21" s="21">
        <v>2500</v>
      </c>
      <c r="H21" s="21">
        <v>2600</v>
      </c>
    </row>
    <row r="22" spans="2:9" ht="16.5" thickBot="1" x14ac:dyDescent="0.3">
      <c r="C22" s="45" t="s">
        <v>167</v>
      </c>
      <c r="D22" s="21">
        <v>800</v>
      </c>
      <c r="E22" s="21">
        <v>1000</v>
      </c>
      <c r="F22" s="21">
        <v>1200</v>
      </c>
      <c r="G22" s="21">
        <v>1500</v>
      </c>
      <c r="H22" s="21">
        <v>2200</v>
      </c>
    </row>
    <row r="25" spans="2:9" ht="18.75" x14ac:dyDescent="0.25">
      <c r="H25" s="97" t="s">
        <v>91</v>
      </c>
    </row>
    <row r="26" spans="2:9" ht="19.5" thickBot="1" x14ac:dyDescent="0.3">
      <c r="B26" s="18"/>
    </row>
    <row r="27" spans="2:9" ht="15.75" x14ac:dyDescent="0.25">
      <c r="B27" s="42" t="s">
        <v>47</v>
      </c>
      <c r="C27" s="59" t="s">
        <v>79</v>
      </c>
      <c r="D27" s="59" t="s">
        <v>168</v>
      </c>
      <c r="E27" s="59" t="s">
        <v>169</v>
      </c>
      <c r="F27" s="59" t="s">
        <v>170</v>
      </c>
      <c r="G27" s="59" t="s">
        <v>171</v>
      </c>
      <c r="H27" s="59" t="s">
        <v>172</v>
      </c>
      <c r="I27" s="59" t="s">
        <v>173</v>
      </c>
    </row>
    <row r="28" spans="2:9" ht="16.5" thickBot="1" x14ac:dyDescent="0.3">
      <c r="B28" s="43" t="s">
        <v>48</v>
      </c>
      <c r="C28" s="60"/>
      <c r="D28" s="60"/>
      <c r="E28" s="60"/>
      <c r="F28" s="60"/>
      <c r="G28" s="60"/>
      <c r="H28" s="60"/>
      <c r="I28" s="60"/>
    </row>
    <row r="29" spans="2:9" ht="16.5" thickBot="1" x14ac:dyDescent="0.3">
      <c r="B29" s="61" t="s">
        <v>174</v>
      </c>
      <c r="C29" s="62"/>
      <c r="D29" s="62"/>
      <c r="E29" s="62"/>
      <c r="F29" s="62"/>
      <c r="G29" s="62"/>
      <c r="H29" s="62"/>
      <c r="I29" s="63"/>
    </row>
    <row r="30" spans="2:9" ht="16.5" thickBot="1" x14ac:dyDescent="0.3">
      <c r="B30" s="45">
        <v>1</v>
      </c>
      <c r="C30" s="37" t="s">
        <v>175</v>
      </c>
      <c r="D30" s="37">
        <f>D8*(D21-D14)/100</f>
        <v>250</v>
      </c>
      <c r="E30" s="37">
        <f>D8*E21/100</f>
        <v>375</v>
      </c>
      <c r="F30" s="37">
        <f>D10*(F21-D15)/100</f>
        <v>240</v>
      </c>
      <c r="G30" s="37">
        <f>D10*G21/100</f>
        <v>750</v>
      </c>
      <c r="H30" s="37">
        <f>D10*H21/100</f>
        <v>780</v>
      </c>
      <c r="I30" s="37">
        <f>SUM(D30:H30)</f>
        <v>2395</v>
      </c>
    </row>
    <row r="31" spans="2:9" ht="32.25" thickBot="1" x14ac:dyDescent="0.3">
      <c r="B31" s="45">
        <v>2</v>
      </c>
      <c r="C31" s="37" t="s">
        <v>152</v>
      </c>
      <c r="D31" s="37">
        <f>D30/$D$6</f>
        <v>0.25</v>
      </c>
      <c r="E31" s="37">
        <f t="shared" ref="E31:H31" si="0">E30/$D$6</f>
        <v>0.375</v>
      </c>
      <c r="F31" s="37">
        <f t="shared" si="0"/>
        <v>0.24</v>
      </c>
      <c r="G31" s="37">
        <f t="shared" si="0"/>
        <v>0.75</v>
      </c>
      <c r="H31" s="37">
        <f t="shared" si="0"/>
        <v>0.78</v>
      </c>
      <c r="I31" s="37">
        <f t="shared" ref="I31:I34" si="1">SUM(D31:H31)</f>
        <v>2.395</v>
      </c>
    </row>
    <row r="32" spans="2:9" ht="16.5" thickBot="1" x14ac:dyDescent="0.3">
      <c r="B32" s="45">
        <v>3</v>
      </c>
      <c r="C32" s="37" t="s">
        <v>176</v>
      </c>
      <c r="D32" s="37">
        <f>D21</f>
        <v>2000</v>
      </c>
      <c r="E32" s="37">
        <f t="shared" ref="E32:H32" si="2">E21</f>
        <v>1500</v>
      </c>
      <c r="F32" s="37">
        <f t="shared" si="2"/>
        <v>2000</v>
      </c>
      <c r="G32" s="37">
        <f t="shared" si="2"/>
        <v>2500</v>
      </c>
      <c r="H32" s="37">
        <f t="shared" si="2"/>
        <v>2600</v>
      </c>
      <c r="I32" s="37">
        <f t="shared" si="1"/>
        <v>10600</v>
      </c>
    </row>
    <row r="33" spans="2:9" ht="32.25" thickBot="1" x14ac:dyDescent="0.3">
      <c r="B33" s="45">
        <v>4</v>
      </c>
      <c r="C33" s="37" t="s">
        <v>177</v>
      </c>
      <c r="D33" s="37">
        <v>0</v>
      </c>
      <c r="E33" s="37">
        <v>0</v>
      </c>
      <c r="F33" s="37">
        <v>0</v>
      </c>
      <c r="G33" s="37">
        <v>0</v>
      </c>
      <c r="H33" s="37">
        <v>380</v>
      </c>
      <c r="I33" s="37">
        <f t="shared" si="1"/>
        <v>380</v>
      </c>
    </row>
    <row r="34" spans="2:9" ht="16.5" thickBot="1" x14ac:dyDescent="0.3">
      <c r="B34" s="45">
        <v>5</v>
      </c>
      <c r="C34" s="37" t="s">
        <v>178</v>
      </c>
      <c r="D34" s="98">
        <f>D32/D30</f>
        <v>8</v>
      </c>
      <c r="E34" s="98">
        <f t="shared" ref="E34:H34" si="3">E32/E30</f>
        <v>4</v>
      </c>
      <c r="F34" s="98">
        <f t="shared" si="3"/>
        <v>8.3333333333333339</v>
      </c>
      <c r="G34" s="98">
        <f t="shared" si="3"/>
        <v>3.3333333333333335</v>
      </c>
      <c r="H34" s="98">
        <f t="shared" si="3"/>
        <v>3.3333333333333335</v>
      </c>
      <c r="I34" s="37">
        <f t="shared" si="1"/>
        <v>27</v>
      </c>
    </row>
    <row r="35" spans="2:9" ht="16.5" thickBot="1" x14ac:dyDescent="0.3">
      <c r="B35" s="61" t="s">
        <v>179</v>
      </c>
      <c r="C35" s="62"/>
      <c r="D35" s="62"/>
      <c r="E35" s="62"/>
      <c r="F35" s="62"/>
      <c r="G35" s="62"/>
      <c r="H35" s="62"/>
      <c r="I35" s="63"/>
    </row>
    <row r="36" spans="2:9" ht="16.5" thickBot="1" x14ac:dyDescent="0.3">
      <c r="B36" s="45">
        <v>6</v>
      </c>
      <c r="C36" s="37" t="s">
        <v>175</v>
      </c>
      <c r="D36" s="37">
        <f>D6*D11</f>
        <v>800</v>
      </c>
      <c r="E36" s="37">
        <f>D36</f>
        <v>800</v>
      </c>
      <c r="F36" s="37">
        <f t="shared" ref="F36:H37" si="4">E36</f>
        <v>800</v>
      </c>
      <c r="G36" s="37">
        <f t="shared" si="4"/>
        <v>800</v>
      </c>
      <c r="H36" s="37">
        <f t="shared" si="4"/>
        <v>800</v>
      </c>
      <c r="I36" s="37">
        <f>SUM(D36:H36)</f>
        <v>4000</v>
      </c>
    </row>
    <row r="37" spans="2:9" ht="32.25" thickBot="1" x14ac:dyDescent="0.3">
      <c r="B37" s="45">
        <v>7</v>
      </c>
      <c r="C37" s="37" t="s">
        <v>152</v>
      </c>
      <c r="D37" s="37">
        <v>1000</v>
      </c>
      <c r="E37" s="37">
        <f>D37</f>
        <v>1000</v>
      </c>
      <c r="F37" s="37">
        <f t="shared" si="4"/>
        <v>1000</v>
      </c>
      <c r="G37" s="37">
        <f t="shared" si="4"/>
        <v>1000</v>
      </c>
      <c r="H37" s="37">
        <f t="shared" si="4"/>
        <v>1000</v>
      </c>
      <c r="I37" s="37">
        <f t="shared" ref="I37:I40" si="5">SUM(D37:H37)</f>
        <v>5000</v>
      </c>
    </row>
    <row r="38" spans="2:9" ht="16.5" thickBot="1" x14ac:dyDescent="0.3">
      <c r="B38" s="45">
        <v>8</v>
      </c>
      <c r="C38" s="37" t="s">
        <v>176</v>
      </c>
      <c r="D38" s="37">
        <f>D21</f>
        <v>2000</v>
      </c>
      <c r="E38" s="37">
        <f t="shared" ref="E38:H38" si="6">E21</f>
        <v>1500</v>
      </c>
      <c r="F38" s="37">
        <f t="shared" si="6"/>
        <v>2000</v>
      </c>
      <c r="G38" s="37">
        <f t="shared" si="6"/>
        <v>2500</v>
      </c>
      <c r="H38" s="37">
        <f t="shared" si="6"/>
        <v>2600</v>
      </c>
      <c r="I38" s="37">
        <f t="shared" si="5"/>
        <v>10600</v>
      </c>
    </row>
    <row r="39" spans="2:9" ht="32.25" thickBot="1" x14ac:dyDescent="0.3">
      <c r="B39" s="45">
        <v>9</v>
      </c>
      <c r="C39" s="37" t="s">
        <v>177</v>
      </c>
      <c r="D39" s="37">
        <v>0</v>
      </c>
      <c r="E39" s="37">
        <f>E37+E22-E21</f>
        <v>500</v>
      </c>
      <c r="F39" s="37">
        <f t="shared" ref="F39:H39" si="7">F37+F22-F21</f>
        <v>200</v>
      </c>
      <c r="G39" s="37">
        <f t="shared" si="7"/>
        <v>0</v>
      </c>
      <c r="H39" s="37">
        <f t="shared" si="7"/>
        <v>600</v>
      </c>
      <c r="I39" s="37">
        <f t="shared" si="5"/>
        <v>1300</v>
      </c>
    </row>
    <row r="40" spans="2:9" ht="16.5" thickBot="1" x14ac:dyDescent="0.3">
      <c r="B40" s="45">
        <v>10</v>
      </c>
      <c r="C40" s="37" t="s">
        <v>178</v>
      </c>
      <c r="D40" s="98">
        <f>D38/D36</f>
        <v>2.5</v>
      </c>
      <c r="E40" s="98">
        <f t="shared" ref="E40:H40" si="8">E38/E36</f>
        <v>1.875</v>
      </c>
      <c r="F40" s="98">
        <f t="shared" si="8"/>
        <v>2.5</v>
      </c>
      <c r="G40" s="98">
        <f t="shared" si="8"/>
        <v>3.125</v>
      </c>
      <c r="H40" s="98">
        <f t="shared" si="8"/>
        <v>3.25</v>
      </c>
      <c r="I40" s="37">
        <f t="shared" si="5"/>
        <v>13.25</v>
      </c>
    </row>
  </sheetData>
  <mergeCells count="12">
    <mergeCell ref="G27:G28"/>
    <mergeCell ref="H27:H28"/>
    <mergeCell ref="I27:I28"/>
    <mergeCell ref="C27:C28"/>
    <mergeCell ref="B29:I29"/>
    <mergeCell ref="B35:I35"/>
    <mergeCell ref="C4:C5"/>
    <mergeCell ref="D4:D5"/>
    <mergeCell ref="B13:B16"/>
    <mergeCell ref="D27:D28"/>
    <mergeCell ref="E27:E28"/>
    <mergeCell ref="F27:F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ПР1_З1</vt:lpstr>
      <vt:lpstr>ПР1_З2</vt:lpstr>
      <vt:lpstr>ПР2_З1</vt:lpstr>
      <vt:lpstr>ПР3</vt:lpstr>
      <vt:lpstr>ПР4</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dcterms:created xsi:type="dcterms:W3CDTF">2020-12-25T11:41:27Z</dcterms:created>
  <dcterms:modified xsi:type="dcterms:W3CDTF">2020-12-28T19:39:42Z</dcterms:modified>
</cp:coreProperties>
</file>